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2FD5460-A1EB-4992-804F-A075358B76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/>
  <c r="K29" i="1"/>
  <c r="Q29" i="1"/>
  <c r="E30" i="1"/>
  <c r="F30" i="1"/>
  <c r="G30" i="1"/>
  <c r="K30" i="1"/>
  <c r="Q30" i="1"/>
  <c r="D9" i="1"/>
  <c r="C9" i="1"/>
  <c r="F16" i="1"/>
  <c r="C17" i="1"/>
  <c r="Q26" i="1"/>
  <c r="E26" i="1"/>
  <c r="F26" i="1"/>
  <c r="G26" i="1"/>
  <c r="E21" i="1"/>
  <c r="F21" i="1"/>
  <c r="G21" i="1"/>
  <c r="K21" i="1"/>
  <c r="E22" i="1"/>
  <c r="F22" i="1"/>
  <c r="G22" i="1"/>
  <c r="K22" i="1"/>
  <c r="E23" i="1"/>
  <c r="F23" i="1"/>
  <c r="G23" i="1"/>
  <c r="E24" i="1"/>
  <c r="F24" i="1"/>
  <c r="G24" i="1"/>
  <c r="E27" i="1"/>
  <c r="F27" i="1"/>
  <c r="G27" i="1"/>
  <c r="K27" i="1"/>
  <c r="E28" i="1"/>
  <c r="F28" i="1"/>
  <c r="G28" i="1"/>
  <c r="K28" i="1"/>
  <c r="E25" i="1"/>
  <c r="F25" i="1"/>
  <c r="Q23" i="1"/>
  <c r="Q24" i="1"/>
  <c r="Q28" i="1"/>
  <c r="Q27" i="1"/>
  <c r="Q25" i="1"/>
  <c r="Q22" i="1"/>
  <c r="Q21" i="1"/>
  <c r="K24" i="1"/>
  <c r="N24" i="1"/>
  <c r="N23" i="1"/>
  <c r="K23" i="1"/>
  <c r="N26" i="1"/>
  <c r="K26" i="1"/>
  <c r="C12" i="1"/>
  <c r="C11" i="1"/>
  <c r="O23" i="1" l="1"/>
  <c r="O22" i="1"/>
  <c r="O30" i="1"/>
  <c r="O21" i="1"/>
  <c r="C15" i="1"/>
  <c r="F18" i="1" s="1"/>
  <c r="O27" i="1"/>
  <c r="O24" i="1"/>
  <c r="O26" i="1"/>
  <c r="O29" i="1"/>
  <c r="O28" i="1"/>
  <c r="O25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<sst xmlns="http://schemas.openxmlformats.org/spreadsheetml/2006/main" count="62" uniqueCount="54">
  <si>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</si>
  <si>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</si>
  <si>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</si>
  <si>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</si>
  <si>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</si>
  <si>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</si>
  <si>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</si>
  <si>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</si>
  <si>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</si>
  <si>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</si>
  <si>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</si>
  <si>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</si>
  <si>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</si>
  <si>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</si>
  <si>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</si>
  <si>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</si>
  <si>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</si>
  <si>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</si>
  <si>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</si>
  <si>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</si>
  <si>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</si>
  <si>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</si>
  <si>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</si>
  <si>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</si>
  <si>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4888</t>
  </si>
  <si>
    <t>IBVS 4887</t>
  </si>
  <si>
    <t>From IBVS 4887, 4888</t>
  </si>
  <si>
    <t>IBVS 5543</t>
  </si>
  <si>
    <t>I</t>
  </si>
  <si>
    <t>EA/SD</t>
  </si>
  <si>
    <t>CV Cas / gsc 4303-1429?</t>
  </si>
  <si>
    <t>IBVS 5653</t>
  </si>
  <si>
    <t># of data points:</t>
  </si>
  <si>
    <t>not avail.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</si>
  <si>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</si>
  <si>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</si>
  <si>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</si>
  <si>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</si>
  <si>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</si>
  <si>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</si>
  <si>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</si>
  <si>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OEJV 0074</t>
  </si>
  <si>
    <t>OEJV 0003</t>
  </si>
  <si>
    <t>Add cycle</t>
  </si>
  <si>
    <t>Old Cycle</t>
  </si>
  <si>
    <t>IBVS 5984</t>
  </si>
  <si>
    <t>IBVS 6230</t>
  </si>
  <si>
    <t>pg</t>
  </si>
  <si>
    <t>vis</t>
  </si>
  <si>
    <t>PE</t>
  </si>
  <si>
    <t>CCD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</si>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</sst>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5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/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/>
    <xf numFmtId="0" fontId="17" fillId="0" borderId="0" xfId="7" applyFont="1" applyAlignment="1">
      <alignment horizontal="left" vertical="center" wrapText="1"/>
    </xf>
    <xf numFmtId="0" fontId="17" fillId="0" borderId="0" xfId="7" applyFont="1" applyAlignment="1">
      <alignment horizontal="center" vertical="center" wrapText="1"/>
    </xf>
    <xf numFmtId="0" fontId="17" fillId="0" borderId="0" xfId="7" applyFont="1" applyAlignment="1">
      <alignment horizontal="left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Cas - O-C Diagr.</a:t>
            </a:r>
          </a:p>
        </c:rich>
      </c:tx>
      <c:layout>
        <c:manualLayout>
          <c:xMode val="edge"/>
          <c:yMode val="edge"/>
          <c:x val="0.34090952473915964"/>
          <c:y val="3.437496466787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85958167167895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73</c:v>
                </c:pt>
                <c:pt idx="2">
                  <c:v>434</c:v>
                </c:pt>
                <c:pt idx="3">
                  <c:v>439</c:v>
                </c:pt>
                <c:pt idx="4">
                  <c:v>883</c:v>
                </c:pt>
                <c:pt idx="5">
                  <c:v>1004</c:v>
                </c:pt>
                <c:pt idx="6">
                  <c:v>1036</c:v>
                </c:pt>
                <c:pt idx="7">
                  <c:v>1583</c:v>
                </c:pt>
                <c:pt idx="8">
                  <c:v>1756</c:v>
                </c:pt>
                <c:pt idx="9">
                  <c:v>1860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1C-40B9-909B-FDEFE4C420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2.0999999999999999E-3</c:v>
                  </c:pt>
                  <c:pt idx="1">
                    <c:v>2.0999999999999999E-3</c:v>
                  </c:pt>
                  <c:pt idx="2">
                    <c:v>2.8E-3</c:v>
                  </c:pt>
                  <c:pt idx="3">
                    <c:v>4.7999999999999996E-3</c:v>
                  </c:pt>
                  <c:pt idx="4">
                    <c:v>8.0000000000000002E-3</c:v>
                  </c:pt>
                  <c:pt idx="5">
                    <c:v>6.0000000000000001E-3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2.0999999999999999E-3</c:v>
                  </c:pt>
                  <c:pt idx="1">
                    <c:v>2.0999999999999999E-3</c:v>
                  </c:pt>
                  <c:pt idx="2">
                    <c:v>2.8E-3</c:v>
                  </c:pt>
                  <c:pt idx="3">
                    <c:v>4.7999999999999996E-3</c:v>
                  </c:pt>
                  <c:pt idx="4">
                    <c:v>8.0000000000000002E-3</c:v>
                  </c:pt>
                  <c:pt idx="5">
                    <c:v>6.0000000000000001E-3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73</c:v>
                </c:pt>
                <c:pt idx="2">
                  <c:v>434</c:v>
                </c:pt>
                <c:pt idx="3">
                  <c:v>439</c:v>
                </c:pt>
                <c:pt idx="4">
                  <c:v>883</c:v>
                </c:pt>
                <c:pt idx="5">
                  <c:v>1004</c:v>
                </c:pt>
                <c:pt idx="6">
                  <c:v>1036</c:v>
                </c:pt>
                <c:pt idx="7">
                  <c:v>1583</c:v>
                </c:pt>
                <c:pt idx="8">
                  <c:v>1756</c:v>
                </c:pt>
                <c:pt idx="9">
                  <c:v>1860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4">
                  <c:v>1.2946575370733626E-2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1C-40B9-909B-FDEFE4C420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2.0999999999999999E-3</c:v>
                  </c:pt>
                  <c:pt idx="1">
                    <c:v>2.0999999999999999E-3</c:v>
                  </c:pt>
                  <c:pt idx="2">
                    <c:v>2.8E-3</c:v>
                  </c:pt>
                  <c:pt idx="3">
                    <c:v>4.7999999999999996E-3</c:v>
                  </c:pt>
                  <c:pt idx="4">
                    <c:v>8.0000000000000002E-3</c:v>
                  </c:pt>
                  <c:pt idx="5">
                    <c:v>6.0000000000000001E-3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2.0999999999999999E-3</c:v>
                  </c:pt>
                  <c:pt idx="1">
                    <c:v>2.0999999999999999E-3</c:v>
                  </c:pt>
                  <c:pt idx="2">
                    <c:v>2.8E-3</c:v>
                  </c:pt>
                  <c:pt idx="3">
                    <c:v>4.7999999999999996E-3</c:v>
                  </c:pt>
                  <c:pt idx="4">
                    <c:v>8.0000000000000002E-3</c:v>
                  </c:pt>
                  <c:pt idx="5">
                    <c:v>6.0000000000000001E-3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73</c:v>
                </c:pt>
                <c:pt idx="2">
                  <c:v>434</c:v>
                </c:pt>
                <c:pt idx="3">
                  <c:v>439</c:v>
                </c:pt>
                <c:pt idx="4">
                  <c:v>883</c:v>
                </c:pt>
                <c:pt idx="5">
                  <c:v>1004</c:v>
                </c:pt>
                <c:pt idx="6">
                  <c:v>1036</c:v>
                </c:pt>
                <c:pt idx="7">
                  <c:v>1583</c:v>
                </c:pt>
                <c:pt idx="8">
                  <c:v>1756</c:v>
                </c:pt>
                <c:pt idx="9">
                  <c:v>1860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1C-40B9-909B-FDEFE4C420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2.0999999999999999E-3</c:v>
                  </c:pt>
                  <c:pt idx="1">
                    <c:v>2.0999999999999999E-3</c:v>
                  </c:pt>
                  <c:pt idx="2">
                    <c:v>2.8E-3</c:v>
                  </c:pt>
                  <c:pt idx="3">
                    <c:v>4.7999999999999996E-3</c:v>
                  </c:pt>
                  <c:pt idx="4">
                    <c:v>8.0000000000000002E-3</c:v>
                  </c:pt>
                  <c:pt idx="5">
                    <c:v>6.0000000000000001E-3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2.0999999999999999E-3</c:v>
                  </c:pt>
                  <c:pt idx="1">
                    <c:v>2.0999999999999999E-3</c:v>
                  </c:pt>
                  <c:pt idx="2">
                    <c:v>2.8E-3</c:v>
                  </c:pt>
                  <c:pt idx="3">
                    <c:v>4.7999999999999996E-3</c:v>
                  </c:pt>
                  <c:pt idx="4">
                    <c:v>8.0000000000000002E-3</c:v>
                  </c:pt>
                  <c:pt idx="5">
                    <c:v>6.0000000000000001E-3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73</c:v>
                </c:pt>
                <c:pt idx="2">
                  <c:v>434</c:v>
                </c:pt>
                <c:pt idx="3">
                  <c:v>439</c:v>
                </c:pt>
                <c:pt idx="4">
                  <c:v>883</c:v>
                </c:pt>
                <c:pt idx="5">
                  <c:v>1004</c:v>
                </c:pt>
                <c:pt idx="6">
                  <c:v>1036</c:v>
                </c:pt>
                <c:pt idx="7">
                  <c:v>1583</c:v>
                </c:pt>
                <c:pt idx="8">
                  <c:v>1756</c:v>
                </c:pt>
                <c:pt idx="9">
                  <c:v>1860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2.1107671243953519E-2</c:v>
                </c:pt>
                <c:pt idx="3">
                  <c:v>2.2148082200146746E-2</c:v>
                </c:pt>
                <c:pt idx="5">
                  <c:v>3.3694520578137599E-2</c:v>
                </c:pt>
                <c:pt idx="6">
                  <c:v>5.009315071220044E-2</c:v>
                </c:pt>
                <c:pt idx="7">
                  <c:v>6.7604109637613874E-2</c:v>
                </c:pt>
                <c:pt idx="8">
                  <c:v>6.9212328817229718E-2</c:v>
                </c:pt>
                <c:pt idx="9">
                  <c:v>7.0832876765052788E-2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1C-40B9-909B-FDEFE4C420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2.0999999999999999E-3</c:v>
                  </c:pt>
                  <c:pt idx="1">
                    <c:v>2.0999999999999999E-3</c:v>
                  </c:pt>
                  <c:pt idx="2">
                    <c:v>2.8E-3</c:v>
                  </c:pt>
                  <c:pt idx="3">
                    <c:v>4.7999999999999996E-3</c:v>
                  </c:pt>
                  <c:pt idx="4">
                    <c:v>8.0000000000000002E-3</c:v>
                  </c:pt>
                  <c:pt idx="5">
                    <c:v>6.0000000000000001E-3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2.0999999999999999E-3</c:v>
                  </c:pt>
                  <c:pt idx="1">
                    <c:v>2.0999999999999999E-3</c:v>
                  </c:pt>
                  <c:pt idx="2">
                    <c:v>2.8E-3</c:v>
                  </c:pt>
                  <c:pt idx="3">
                    <c:v>4.7999999999999996E-3</c:v>
                  </c:pt>
                  <c:pt idx="4">
                    <c:v>8.0000000000000002E-3</c:v>
                  </c:pt>
                  <c:pt idx="5">
                    <c:v>6.0000000000000001E-3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73</c:v>
                </c:pt>
                <c:pt idx="2">
                  <c:v>434</c:v>
                </c:pt>
                <c:pt idx="3">
                  <c:v>439</c:v>
                </c:pt>
                <c:pt idx="4">
                  <c:v>883</c:v>
                </c:pt>
                <c:pt idx="5">
                  <c:v>1004</c:v>
                </c:pt>
                <c:pt idx="6">
                  <c:v>1036</c:v>
                </c:pt>
                <c:pt idx="7">
                  <c:v>1583</c:v>
                </c:pt>
                <c:pt idx="8">
                  <c:v>1756</c:v>
                </c:pt>
                <c:pt idx="9">
                  <c:v>1860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1C-40B9-909B-FDEFE4C420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2.0999999999999999E-3</c:v>
                  </c:pt>
                  <c:pt idx="1">
                    <c:v>2.0999999999999999E-3</c:v>
                  </c:pt>
                  <c:pt idx="2">
                    <c:v>2.8E-3</c:v>
                  </c:pt>
                  <c:pt idx="3">
                    <c:v>4.7999999999999996E-3</c:v>
                  </c:pt>
                  <c:pt idx="4">
                    <c:v>8.0000000000000002E-3</c:v>
                  </c:pt>
                  <c:pt idx="5">
                    <c:v>6.0000000000000001E-3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2.0999999999999999E-3</c:v>
                  </c:pt>
                  <c:pt idx="1">
                    <c:v>2.0999999999999999E-3</c:v>
                  </c:pt>
                  <c:pt idx="2">
                    <c:v>2.8E-3</c:v>
                  </c:pt>
                  <c:pt idx="3">
                    <c:v>4.7999999999999996E-3</c:v>
                  </c:pt>
                  <c:pt idx="4">
                    <c:v>8.0000000000000002E-3</c:v>
                  </c:pt>
                  <c:pt idx="5">
                    <c:v>6.0000000000000001E-3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73</c:v>
                </c:pt>
                <c:pt idx="2">
                  <c:v>434</c:v>
                </c:pt>
                <c:pt idx="3">
                  <c:v>439</c:v>
                </c:pt>
                <c:pt idx="4">
                  <c:v>883</c:v>
                </c:pt>
                <c:pt idx="5">
                  <c:v>1004</c:v>
                </c:pt>
                <c:pt idx="6">
                  <c:v>1036</c:v>
                </c:pt>
                <c:pt idx="7">
                  <c:v>1583</c:v>
                </c:pt>
                <c:pt idx="8">
                  <c:v>1756</c:v>
                </c:pt>
                <c:pt idx="9">
                  <c:v>1860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1C-40B9-909B-FDEFE4C420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2.0999999999999999E-3</c:v>
                  </c:pt>
                  <c:pt idx="1">
                    <c:v>2.0999999999999999E-3</c:v>
                  </c:pt>
                  <c:pt idx="2">
                    <c:v>2.8E-3</c:v>
                  </c:pt>
                  <c:pt idx="3">
                    <c:v>4.7999999999999996E-3</c:v>
                  </c:pt>
                  <c:pt idx="4">
                    <c:v>8.0000000000000002E-3</c:v>
                  </c:pt>
                  <c:pt idx="5">
                    <c:v>6.0000000000000001E-3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2.0999999999999999E-3</c:v>
                  </c:pt>
                  <c:pt idx="1">
                    <c:v>2.0999999999999999E-3</c:v>
                  </c:pt>
                  <c:pt idx="2">
                    <c:v>2.8E-3</c:v>
                  </c:pt>
                  <c:pt idx="3">
                    <c:v>4.7999999999999996E-3</c:v>
                  </c:pt>
                  <c:pt idx="4">
                    <c:v>8.0000000000000002E-3</c:v>
                  </c:pt>
                  <c:pt idx="5">
                    <c:v>6.0000000000000001E-3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73</c:v>
                </c:pt>
                <c:pt idx="2">
                  <c:v>434</c:v>
                </c:pt>
                <c:pt idx="3">
                  <c:v>439</c:v>
                </c:pt>
                <c:pt idx="4">
                  <c:v>883</c:v>
                </c:pt>
                <c:pt idx="5">
                  <c:v>1004</c:v>
                </c:pt>
                <c:pt idx="6">
                  <c:v>1036</c:v>
                </c:pt>
                <c:pt idx="7">
                  <c:v>1583</c:v>
                </c:pt>
                <c:pt idx="8">
                  <c:v>1756</c:v>
                </c:pt>
                <c:pt idx="9">
                  <c:v>1860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2">
                  <c:v>2.1107671243953519E-2</c:v>
                </c:pt>
                <c:pt idx="3">
                  <c:v>2.2148082200146746E-2</c:v>
                </c:pt>
                <c:pt idx="5">
                  <c:v>3.3694520578137599E-2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1C-40B9-909B-FDEFE4C420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73</c:v>
                </c:pt>
                <c:pt idx="2">
                  <c:v>434</c:v>
                </c:pt>
                <c:pt idx="3">
                  <c:v>439</c:v>
                </c:pt>
                <c:pt idx="4">
                  <c:v>883</c:v>
                </c:pt>
                <c:pt idx="5">
                  <c:v>1004</c:v>
                </c:pt>
                <c:pt idx="6">
                  <c:v>1036</c:v>
                </c:pt>
                <c:pt idx="7">
                  <c:v>1583</c:v>
                </c:pt>
                <c:pt idx="8">
                  <c:v>1756</c:v>
                </c:pt>
                <c:pt idx="9">
                  <c:v>1860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1.3437910605885658E-3</c:v>
                </c:pt>
                <c:pt idx="1">
                  <c:v>4.2209687380301963E-3</c:v>
                </c:pt>
                <c:pt idx="2">
                  <c:v>1.8449203553871682E-2</c:v>
                </c:pt>
                <c:pt idx="3">
                  <c:v>1.8646270518080016E-2</c:v>
                </c:pt>
                <c:pt idx="4">
                  <c:v>3.6145816939779793E-2</c:v>
                </c:pt>
                <c:pt idx="5">
                  <c:v>4.0914837473621402E-2</c:v>
                </c:pt>
                <c:pt idx="6">
                  <c:v>4.2176066044554719E-2</c:v>
                </c:pt>
                <c:pt idx="7">
                  <c:v>6.3735191928946111E-2</c:v>
                </c:pt>
                <c:pt idx="8">
                  <c:v>7.0553708890554373E-2</c:v>
                </c:pt>
                <c:pt idx="9">
                  <c:v>7.4652701746087652E-2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1C-40B9-909B-FDEFE4C42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130592"/>
        <c:axId val="1"/>
      </c:scatterChart>
      <c:valAx>
        <c:axId val="525130592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6466787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503533212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13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4710743801652888E-2"/>
          <c:y val="0.91874984857662023"/>
          <c:w val="0.90702566104856719"/>
          <c:h val="6.25001413284878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342900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3699D86-869C-80DF-6228-122D016E6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30</v>
      </c>
    </row>
    <row r="2" spans="1:6" x14ac:dyDescent="0.2">
      <c r="A2" t="s">
        <v>23</v>
      </c>
      <c r="B2" s="9" t="s">
        <v>29</v>
      </c>
    </row>
    <row r="4" spans="1:6" ht="14.25" thickTop="1" thickBot="1" x14ac:dyDescent="0.25">
      <c r="A4" s="4" t="s">
        <v>0</v>
      </c>
      <c r="C4" s="11" t="s">
        <v>33</v>
      </c>
      <c r="D4" s="12" t="s">
        <v>33</v>
      </c>
    </row>
    <row r="5" spans="1:6" ht="13.5" thickTop="1" x14ac:dyDescent="0.2">
      <c r="A5" s="14" t="s">
        <v>34</v>
      </c>
      <c r="B5" s="7"/>
      <c r="C5" s="15">
        <v>-9.5</v>
      </c>
      <c r="D5" s="7" t="s">
        <v>35</v>
      </c>
    </row>
    <row r="6" spans="1:6" x14ac:dyDescent="0.2">
      <c r="A6" s="4" t="s">
        <v>1</v>
      </c>
      <c r="C6" s="13" t="s">
        <v>26</v>
      </c>
    </row>
    <row r="7" spans="1:6" x14ac:dyDescent="0.2">
      <c r="A7" t="s">
        <v>2</v>
      </c>
      <c r="C7">
        <v>50660.474900000001</v>
      </c>
    </row>
    <row r="8" spans="1:6" x14ac:dyDescent="0.2">
      <c r="A8" t="s">
        <v>3</v>
      </c>
      <c r="C8">
        <v>2.5876219178081894</v>
      </c>
    </row>
    <row r="9" spans="1:6" x14ac:dyDescent="0.2">
      <c r="A9" s="28" t="s">
        <v>39</v>
      </c>
      <c r="B9" s="29">
        <v>21</v>
      </c>
      <c r="C9" s="17" t="str">
        <f>"F"&amp;B9</f>
        <v>F21</v>
      </c>
      <c r="D9" s="18" t="str">
        <f>"G"&amp;B9</f>
        <v>G21</v>
      </c>
    </row>
    <row r="10" spans="1:6" ht="13.5" thickBot="1" x14ac:dyDescent="0.25">
      <c r="A10" s="7"/>
      <c r="B10" s="7"/>
      <c r="C10" s="3" t="s">
        <v>19</v>
      </c>
      <c r="D10" s="3" t="s">
        <v>20</v>
      </c>
      <c r="E10" s="7"/>
    </row>
    <row r="11" spans="1:6" x14ac:dyDescent="0.2">
      <c r="A11" s="7" t="s">
        <v>15</v>
      </c>
      <c r="B11" s="7"/>
      <c r="C11" s="16">
        <f ca="1">INTERCEPT(INDIRECT($D$9):G992,INDIRECT($C$9):F992)</f>
        <v>1.3437910605885658E-3</v>
      </c>
      <c r="D11" s="8"/>
      <c r="E11" s="7"/>
    </row>
    <row r="12" spans="1:6" x14ac:dyDescent="0.2">
      <c r="A12" s="7" t="s">
        <v>16</v>
      </c>
      <c r="B12" s="7"/>
      <c r="C12" s="16">
        <f ca="1">SLOPE(INDIRECT($D$9):G992,INDIRECT($C$9):F992)</f>
        <v>3.9413392841666169E-5</v>
      </c>
      <c r="D12" s="8"/>
      <c r="E12" s="7"/>
    </row>
    <row r="13" spans="1:6" x14ac:dyDescent="0.2">
      <c r="A13" s="7" t="s">
        <v>18</v>
      </c>
      <c r="B13" s="7"/>
      <c r="C13" s="8" t="s">
        <v>13</v>
      </c>
    </row>
    <row r="14" spans="1:6" x14ac:dyDescent="0.2">
      <c r="A14" s="7"/>
      <c r="B14" s="7"/>
      <c r="C14" s="7"/>
    </row>
    <row r="15" spans="1:6" x14ac:dyDescent="0.2">
      <c r="A15" s="19" t="s">
        <v>17</v>
      </c>
      <c r="B15" s="7"/>
      <c r="C15" s="20">
        <f ca="1">(C7+C11)+(C8+C12)*INT(MAX(F21:F3533))</f>
        <v>55473.526319824981</v>
      </c>
      <c r="E15" s="21" t="s">
        <v>43</v>
      </c>
      <c r="F15" s="15">
        <v>1</v>
      </c>
    </row>
    <row r="16" spans="1:6" x14ac:dyDescent="0.2">
      <c r="A16" s="23" t="s">
        <v>4</v>
      </c>
      <c r="B16" s="7"/>
      <c r="C16" s="24">
        <f ca="1">+C8+C12</f>
        <v>2.5876613312010313</v>
      </c>
      <c r="E16" s="21" t="s">
        <v>36</v>
      </c>
      <c r="F16" s="22">
        <f ca="1">NOW()+15018.5+$C$5/24</f>
        <v>60328.720453240741</v>
      </c>
    </row>
    <row r="17" spans="1:17" ht="13.5" thickBot="1" x14ac:dyDescent="0.25">
      <c r="A17" s="21" t="s">
        <v>32</v>
      </c>
      <c r="B17" s="7"/>
      <c r="C17" s="7">
        <f>COUNT(C21:C2191)</f>
        <v>10</v>
      </c>
      <c r="E17" s="21" t="s">
        <v>44</v>
      </c>
      <c r="F17" s="22">
        <f ca="1">ROUND(2*(F16-$C$7)/$C$8,0)/2+F15</f>
        <v>3737.5</v>
      </c>
    </row>
    <row r="18" spans="1:17" ht="14.25" thickTop="1" thickBot="1" x14ac:dyDescent="0.25">
      <c r="A18" s="23" t="s">
        <v>5</v>
      </c>
      <c r="B18" s="7"/>
      <c r="C18" s="26">
        <f ca="1">+C15</f>
        <v>55473.526319824981</v>
      </c>
      <c r="D18" s="27">
        <f ca="1">+C16</f>
        <v>2.5876613312010313</v>
      </c>
      <c r="E18" s="21" t="s">
        <v>37</v>
      </c>
      <c r="F18" s="18">
        <f ca="1">ROUND(2*(F16-$C$15)/$C$16,0)/2+F15</f>
        <v>1877.5</v>
      </c>
    </row>
    <row r="19" spans="1:17" ht="13.5" thickTop="1" x14ac:dyDescent="0.2">
      <c r="E19" s="21" t="s">
        <v>38</v>
      </c>
      <c r="F19" s="25">
        <f ca="1">+$C$15+$C$16*F18-15018.5-$C$5/24</f>
        <v>45313.756302488255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47</v>
      </c>
      <c r="I20" s="6" t="s">
        <v>48</v>
      </c>
      <c r="J20" s="6" t="s">
        <v>49</v>
      </c>
      <c r="K20" s="6" t="s">
        <v>50</v>
      </c>
      <c r="L20" s="6" t="s">
        <v>51</v>
      </c>
      <c r="M20" s="6" t="s">
        <v>52</v>
      </c>
      <c r="N20" s="6" t="s">
        <v>53</v>
      </c>
      <c r="O20" s="6" t="s">
        <v>22</v>
      </c>
      <c r="P20" s="5" t="s">
        <v>21</v>
      </c>
      <c r="Q20" s="3" t="s">
        <v>14</v>
      </c>
    </row>
    <row r="21" spans="1:17" x14ac:dyDescent="0.2">
      <c r="A21" t="s">
        <v>25</v>
      </c>
      <c r="C21" s="10">
        <v>50660.474900000001</v>
      </c>
      <c r="D21" s="10">
        <v>2.0999999999999999E-3</v>
      </c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K21">
        <f>+G21</f>
        <v>0</v>
      </c>
      <c r="O21">
        <f t="shared" ref="O21:O26" ca="1" si="2">+C$11+C$12*F21</f>
        <v>1.3437910605885658E-3</v>
      </c>
      <c r="Q21" s="2">
        <f t="shared" ref="Q21:Q26" si="3">+C21-15018.5</f>
        <v>35641.974900000001</v>
      </c>
    </row>
    <row r="22" spans="1:17" x14ac:dyDescent="0.2">
      <c r="A22" t="s">
        <v>24</v>
      </c>
      <c r="C22" s="10">
        <v>50849.371299999999</v>
      </c>
      <c r="D22" s="10">
        <v>2.0999999999999999E-3</v>
      </c>
      <c r="E22">
        <f t="shared" si="0"/>
        <v>73</v>
      </c>
      <c r="F22">
        <f t="shared" si="1"/>
        <v>73</v>
      </c>
      <c r="G22">
        <f>+C22-(C$7+F22*C$8)</f>
        <v>0</v>
      </c>
      <c r="K22">
        <f>+G22</f>
        <v>0</v>
      </c>
      <c r="O22">
        <f t="shared" ca="1" si="2"/>
        <v>4.2209687380301963E-3</v>
      </c>
      <c r="Q22" s="2">
        <f t="shared" si="3"/>
        <v>35830.871299999999</v>
      </c>
    </row>
    <row r="23" spans="1:17" x14ac:dyDescent="0.2">
      <c r="A23" s="30" t="s">
        <v>41</v>
      </c>
      <c r="B23" s="31" t="s">
        <v>28</v>
      </c>
      <c r="C23" s="30">
        <v>51783.52392</v>
      </c>
      <c r="D23" s="30">
        <v>2.8E-3</v>
      </c>
      <c r="E23">
        <f t="shared" si="0"/>
        <v>434.00815716975461</v>
      </c>
      <c r="F23">
        <f t="shared" si="1"/>
        <v>434</v>
      </c>
      <c r="G23">
        <f>+C23-(C$7+F23*C$8)</f>
        <v>2.1107671243953519E-2</v>
      </c>
      <c r="K23">
        <f>+G23</f>
        <v>2.1107671243953519E-2</v>
      </c>
      <c r="N23">
        <f>+G23</f>
        <v>2.1107671243953519E-2</v>
      </c>
      <c r="O23">
        <f t="shared" ca="1" si="2"/>
        <v>1.8449203553871682E-2</v>
      </c>
      <c r="Q23" s="2">
        <f t="shared" si="3"/>
        <v>36765.02392</v>
      </c>
    </row>
    <row r="24" spans="1:17" x14ac:dyDescent="0.2">
      <c r="A24" s="30" t="s">
        <v>41</v>
      </c>
      <c r="B24" s="31" t="s">
        <v>28</v>
      </c>
      <c r="C24" s="30">
        <v>51796.463069999998</v>
      </c>
      <c r="D24" s="30">
        <v>4.7999999999999996E-3</v>
      </c>
      <c r="E24">
        <f t="shared" si="0"/>
        <v>439.00855924200107</v>
      </c>
      <c r="F24">
        <f t="shared" si="1"/>
        <v>439</v>
      </c>
      <c r="G24">
        <f>+C24-(C$7+F24*C$8)</f>
        <v>2.2148082200146746E-2</v>
      </c>
      <c r="K24">
        <f>+G24</f>
        <v>2.2148082200146746E-2</v>
      </c>
      <c r="N24">
        <f>+G24</f>
        <v>2.2148082200146746E-2</v>
      </c>
      <c r="O24">
        <f t="shared" ca="1" si="2"/>
        <v>1.8646270518080016E-2</v>
      </c>
      <c r="Q24" s="2">
        <f t="shared" si="3"/>
        <v>36777.963069999998</v>
      </c>
    </row>
    <row r="25" spans="1:17" x14ac:dyDescent="0.2">
      <c r="A25" s="32" t="s">
        <v>27</v>
      </c>
      <c r="B25" s="33" t="s">
        <v>28</v>
      </c>
      <c r="C25" s="34">
        <v>52945.358</v>
      </c>
      <c r="D25" s="35">
        <v>8.0000000000000002E-3</v>
      </c>
      <c r="E25">
        <f t="shared" si="0"/>
        <v>883.00500327164445</v>
      </c>
      <c r="F25">
        <f t="shared" si="1"/>
        <v>883</v>
      </c>
      <c r="I25" s="18">
        <v>1.2946575370733626E-2</v>
      </c>
      <c r="O25">
        <f t="shared" ca="1" si="2"/>
        <v>3.6145816939779793E-2</v>
      </c>
      <c r="Q25" s="2">
        <f t="shared" si="3"/>
        <v>37926.858</v>
      </c>
    </row>
    <row r="26" spans="1:17" x14ac:dyDescent="0.2">
      <c r="A26" s="36" t="s">
        <v>42</v>
      </c>
      <c r="B26" s="37" t="s">
        <v>28</v>
      </c>
      <c r="C26" s="36">
        <v>53258.481</v>
      </c>
      <c r="D26" s="36">
        <v>6.0000000000000001E-3</v>
      </c>
      <c r="E26">
        <f t="shared" si="0"/>
        <v>1004.0130214233944</v>
      </c>
      <c r="F26">
        <f t="shared" si="1"/>
        <v>1004</v>
      </c>
      <c r="G26">
        <f>+C26-(C$7+F26*C$8)</f>
        <v>3.3694520578137599E-2</v>
      </c>
      <c r="K26">
        <f>+G26</f>
        <v>3.3694520578137599E-2</v>
      </c>
      <c r="N26">
        <f>+G26</f>
        <v>3.3694520578137599E-2</v>
      </c>
      <c r="O26">
        <f t="shared" ca="1" si="2"/>
        <v>4.0914837473621402E-2</v>
      </c>
      <c r="Q26" s="2">
        <f t="shared" si="3"/>
        <v>38239.981</v>
      </c>
    </row>
    <row r="27" spans="1:17" x14ac:dyDescent="0.2">
      <c r="A27" s="32" t="s">
        <v>31</v>
      </c>
      <c r="B27" s="33" t="s">
        <v>28</v>
      </c>
      <c r="C27" s="34">
        <v>53341.301299999999</v>
      </c>
      <c r="D27" s="34">
        <v>6.9999999999999999E-4</v>
      </c>
      <c r="E27">
        <f>+(C27-C$7)/C$8</f>
        <v>1036.0193587596275</v>
      </c>
      <c r="F27">
        <f>ROUND(2*E27,0)/2</f>
        <v>1036</v>
      </c>
      <c r="G27">
        <f>+C27-(C$7+F27*C$8)</f>
        <v>5.009315071220044E-2</v>
      </c>
      <c r="K27">
        <f>+G27</f>
        <v>5.009315071220044E-2</v>
      </c>
      <c r="O27">
        <f ca="1">+C$11+C$12*F27</f>
        <v>4.2176066044554719E-2</v>
      </c>
      <c r="Q27" s="2">
        <f>+C27-15018.5</f>
        <v>38322.801299999999</v>
      </c>
    </row>
    <row r="28" spans="1:17" x14ac:dyDescent="0.2">
      <c r="A28" s="34" t="s">
        <v>40</v>
      </c>
      <c r="B28" s="33" t="s">
        <v>28</v>
      </c>
      <c r="C28" s="34">
        <v>54756.748</v>
      </c>
      <c r="D28" s="34">
        <v>2.9999999999999997E-4</v>
      </c>
      <c r="E28">
        <f>+(C28-C$7)/C$8</f>
        <v>1583.0261259611266</v>
      </c>
      <c r="F28">
        <f>ROUND(2*E28,0)/2</f>
        <v>1583</v>
      </c>
      <c r="G28">
        <f>+C28-(C$7+F28*C$8)</f>
        <v>6.7604109637613874E-2</v>
      </c>
      <c r="K28">
        <f>+G28</f>
        <v>6.7604109637613874E-2</v>
      </c>
      <c r="O28">
        <f ca="1">+C$11+C$12*F28</f>
        <v>6.3735191928946111E-2</v>
      </c>
      <c r="Q28" s="2">
        <f>+C28-15018.5</f>
        <v>39738.248</v>
      </c>
    </row>
    <row r="29" spans="1:17" x14ac:dyDescent="0.2">
      <c r="A29" s="39" t="s">
        <v>46</v>
      </c>
      <c r="B29" s="40" t="s">
        <v>28</v>
      </c>
      <c r="C29" s="41">
        <v>55204.408199999998</v>
      </c>
      <c r="D29" s="41">
        <v>2E-3</v>
      </c>
      <c r="E29">
        <f>+(C29-C$7)/C$8</f>
        <v>1756.0267474658258</v>
      </c>
      <c r="F29">
        <f>ROUND(2*E29,0)/2</f>
        <v>1756</v>
      </c>
      <c r="G29">
        <f>+C29-(C$7+F29*C$8)</f>
        <v>6.9212328817229718E-2</v>
      </c>
      <c r="K29">
        <f>+G29</f>
        <v>6.9212328817229718E-2</v>
      </c>
      <c r="O29">
        <f ca="1">+C$11+C$12*F29</f>
        <v>7.0553708890554373E-2</v>
      </c>
      <c r="Q29" s="2">
        <f>+C29-15018.5</f>
        <v>40185.908199999998</v>
      </c>
    </row>
    <row r="30" spans="1:17" x14ac:dyDescent="0.2">
      <c r="A30" s="32" t="s">
        <v>45</v>
      </c>
      <c r="B30" s="32"/>
      <c r="C30" s="34">
        <v>55473.522499999999</v>
      </c>
      <c r="D30" s="34">
        <v>1.1000000000000001E-3</v>
      </c>
      <c r="E30">
        <f>+(C30-C$7)/C$8</f>
        <v>1860.0273737350415</v>
      </c>
      <c r="F30">
        <f>ROUND(2*E30,0)/2</f>
        <v>1860</v>
      </c>
      <c r="G30">
        <f>+C30-(C$7+F30*C$8)</f>
        <v>7.0832876765052788E-2</v>
      </c>
      <c r="K30">
        <f>+G30</f>
        <v>7.0832876765052788E-2</v>
      </c>
      <c r="O30">
        <f ca="1">+C$11+C$12*F30</f>
        <v>7.4652701746087652E-2</v>
      </c>
      <c r="Q30" s="2">
        <f>+C30-15018.5</f>
        <v>40455.022499999999</v>
      </c>
    </row>
    <row r="31" spans="1:17" x14ac:dyDescent="0.2">
      <c r="A31" s="38"/>
      <c r="B31" s="38"/>
      <c r="C31" s="34"/>
      <c r="D31" s="34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2024-01-19T04:17:27Z</dcterms:modified>
</cp:coreProperties>
</file>