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4E759C4-D8A1-493B-A5AB-4404E889D19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4" i="1"/>
  <c r="Q25" i="1"/>
  <c r="G13" i="2"/>
  <c r="C13" i="2"/>
  <c r="G14" i="2"/>
  <c r="C14" i="2"/>
  <c r="G12" i="2"/>
  <c r="C12" i="2"/>
  <c r="G15" i="2"/>
  <c r="C15" i="2"/>
  <c r="H13" i="2"/>
  <c r="D13" i="2"/>
  <c r="B13" i="2"/>
  <c r="A13" i="2"/>
  <c r="H14" i="2"/>
  <c r="B14" i="2"/>
  <c r="D14" i="2"/>
  <c r="A14" i="2"/>
  <c r="H12" i="2"/>
  <c r="D12" i="2"/>
  <c r="B12" i="2"/>
  <c r="A12" i="2"/>
  <c r="H15" i="2"/>
  <c r="B15" i="2"/>
  <c r="D15" i="2"/>
  <c r="A15" i="2"/>
  <c r="Q23" i="1"/>
  <c r="Q22" i="1"/>
  <c r="C7" i="1"/>
  <c r="E24" i="1"/>
  <c r="F24" i="1"/>
  <c r="C8" i="1"/>
  <c r="C21" i="1"/>
  <c r="F16" i="1"/>
  <c r="F17" i="1" s="1"/>
  <c r="C17" i="1"/>
  <c r="Q21" i="1"/>
  <c r="R22" i="1"/>
  <c r="E14" i="2"/>
  <c r="E13" i="2"/>
  <c r="G25" i="1"/>
  <c r="I25" i="1"/>
  <c r="E23" i="1"/>
  <c r="F23" i="1"/>
  <c r="G23" i="1"/>
  <c r="K23" i="1"/>
  <c r="E25" i="1"/>
  <c r="F25" i="1"/>
  <c r="E21" i="1"/>
  <c r="F21" i="1"/>
  <c r="G21" i="1"/>
  <c r="E22" i="1"/>
  <c r="F22" i="1"/>
  <c r="G22" i="1"/>
  <c r="K22" i="1"/>
  <c r="G24" i="1"/>
  <c r="I24" i="1"/>
  <c r="H21" i="1"/>
  <c r="E12" i="2"/>
  <c r="E15" i="2"/>
  <c r="C12" i="1"/>
  <c r="C11" i="1"/>
  <c r="O22" i="1" l="1"/>
  <c r="C15" i="1"/>
  <c r="F18" i="1" s="1"/>
  <c r="O23" i="1"/>
  <c r="O21" i="1"/>
  <c r="O24" i="1"/>
  <c r="O25" i="1"/>
  <c r="C16" i="1"/>
  <c r="D18" i="1" s="1"/>
  <c r="F19" i="1" l="1"/>
  <c r="C18" i="1"/>
</calcChain>
</file>

<file path=xl/sharedStrings.xml><?xml version="1.0" encoding="utf-8"?>
<sst xmlns="http://schemas.openxmlformats.org/spreadsheetml/2006/main" count="100" uniqueCount="78">
  <si>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</si>
  <si>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</si>
  <si>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</si>
  <si>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</si>
  <si>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</si>
  <si>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</si>
  <si>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</si>
  <si>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</si>
  <si>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</si>
  <si>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</si>
  <si>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</si>
  <si>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</si>
  <si>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</si>
  <si>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</si>
  <si>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</si>
  <si>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</si>
  <si>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</si>
  <si>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</si>
  <si>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</si>
  <si>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</si>
  <si>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</si>
  <si>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</si>
  <si>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</si>
  <si>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</si>
  <si>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</si>
  <si>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</si>
  <si>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</si>
  <si>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</si>
  <si>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</si>
  <si>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</si>
  <si>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</si>
  <si>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</si>
  <si>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</si>
  <si>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</si>
  <si>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</si>
  <si>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</si>
  <si>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</si>
  <si>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ES Cas / na</t>
  </si>
  <si>
    <t>EA</t>
  </si>
  <si>
    <t>IBVS 5960</t>
  </si>
  <si>
    <t>I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</si>
  <si>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</si>
  <si>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</si>
  <si>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</si>
  <si>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</si>
  <si>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</si>
  <si>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</si>
  <si>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</si>
  <si>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</si>
  <si>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</si>
  <si>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</si>
  <si>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</si>
  <si>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</si>
  <si>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2455049.5616 </t>
  </si>
  <si>
    <t> 06.08.2009 01:28 </t>
  </si>
  <si>
    <t> -0.4487 </t>
  </si>
  <si>
    <t>C </t>
  </si>
  <si>
    <t>-I</t>
  </si>
  <si>
    <t> F.Agerer </t>
  </si>
  <si>
    <t>BAVM 212 </t>
  </si>
  <si>
    <t>2455513.6482 </t>
  </si>
  <si>
    <t> 13.11.2010 03:33 </t>
  </si>
  <si>
    <t>12492</t>
  </si>
  <si>
    <t> -0.4653 </t>
  </si>
  <si>
    <t> R.Diethelm </t>
  </si>
  <si>
    <t>IBVS 5960 </t>
  </si>
  <si>
    <t>2455874.3783 </t>
  </si>
  <si>
    <t> 08.11.2011 21:04 </t>
  </si>
  <si>
    <t>12663</t>
  </si>
  <si>
    <t> -0.4700 </t>
  </si>
  <si>
    <t>BAVM 225 </t>
  </si>
  <si>
    <t>2456933.3790 </t>
  </si>
  <si>
    <t> 02.10.2014 21:05 </t>
  </si>
  <si>
    <t>13165</t>
  </si>
  <si>
    <t> -0.4684 </t>
  </si>
  <si>
    <t>o</t>
  </si>
  <si>
    <t> W.Moschner &amp; P.Frank </t>
  </si>
  <si>
    <t>BAVM 239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</si>
</sst>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22" fontId="0" fillId="0" borderId="0" xfId="0" applyNumberFormat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Cas - O-C Diagr.</a:t>
            </a:r>
          </a:p>
        </c:rich>
      </c:tx>
      <c:layout>
        <c:manualLayout>
          <c:xMode val="edge"/>
          <c:yMode val="edge"/>
          <c:x val="0.394993045897079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974965229486"/>
          <c:y val="0.14035127795846455"/>
          <c:w val="0.838664812239221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12492</c:v>
                </c:pt>
                <c:pt idx="2">
                  <c:v>13165</c:v>
                </c:pt>
                <c:pt idx="3">
                  <c:v>12663</c:v>
                </c:pt>
                <c:pt idx="4">
                  <c:v>12272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25-4D1D-9815-5F80F5190A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12492</c:v>
                </c:pt>
                <c:pt idx="2">
                  <c:v>13165</c:v>
                </c:pt>
                <c:pt idx="3">
                  <c:v>12663</c:v>
                </c:pt>
                <c:pt idx="4">
                  <c:v>12272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-0.46998000000894535</c:v>
                </c:pt>
                <c:pt idx="4">
                  <c:v>-0.44872000000032131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25-4D1D-9815-5F80F5190A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12492</c:v>
                </c:pt>
                <c:pt idx="2">
                  <c:v>13165</c:v>
                </c:pt>
                <c:pt idx="3">
                  <c:v>12663</c:v>
                </c:pt>
                <c:pt idx="4">
                  <c:v>12272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25-4D1D-9815-5F80F5190A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12492</c:v>
                </c:pt>
                <c:pt idx="2">
                  <c:v>13165</c:v>
                </c:pt>
                <c:pt idx="3">
                  <c:v>12663</c:v>
                </c:pt>
                <c:pt idx="4">
                  <c:v>12272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-0.46531999999569962</c:v>
                </c:pt>
                <c:pt idx="2">
                  <c:v>-0.46839999999792781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25-4D1D-9815-5F80F5190A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12492</c:v>
                </c:pt>
                <c:pt idx="2">
                  <c:v>13165</c:v>
                </c:pt>
                <c:pt idx="3">
                  <c:v>12663</c:v>
                </c:pt>
                <c:pt idx="4">
                  <c:v>12272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25-4D1D-9815-5F80F5190A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12492</c:v>
                </c:pt>
                <c:pt idx="2">
                  <c:v>13165</c:v>
                </c:pt>
                <c:pt idx="3">
                  <c:v>12663</c:v>
                </c:pt>
                <c:pt idx="4">
                  <c:v>12272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25-4D1D-9815-5F80F5190A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12492</c:v>
                </c:pt>
                <c:pt idx="2">
                  <c:v>13165</c:v>
                </c:pt>
                <c:pt idx="3">
                  <c:v>12663</c:v>
                </c:pt>
                <c:pt idx="4">
                  <c:v>12272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25-4D1D-9815-5F80F5190A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12492</c:v>
                </c:pt>
                <c:pt idx="2">
                  <c:v>13165</c:v>
                </c:pt>
                <c:pt idx="3">
                  <c:v>12663</c:v>
                </c:pt>
                <c:pt idx="4">
                  <c:v>12272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-6.2711949634952635E-4</c:v>
                </c:pt>
                <c:pt idx="1">
                  <c:v>-0.45724596746231572</c:v>
                </c:pt>
                <c:pt idx="2">
                  <c:v>-0.48184607030262111</c:v>
                </c:pt>
                <c:pt idx="3">
                  <c:v>-0.46349651365205152</c:v>
                </c:pt>
                <c:pt idx="4">
                  <c:v>-0.44920432908955615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25-4D1D-9815-5F80F5190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901352"/>
        <c:axId val="1"/>
      </c:scatterChart>
      <c:valAx>
        <c:axId val="681901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668984700973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90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60083449235051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647700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C73F8A-EF4E-9D05-90F5-ADE2D627A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0" sqref="E10: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t="s">
        <v>38</v>
      </c>
      <c r="D2" s="3"/>
      <c r="E2" s="28"/>
    </row>
    <row r="3" spans="1:6" ht="13.5" thickBot="1" x14ac:dyDescent="0.25"/>
    <row r="4" spans="1:6" ht="14.25" thickTop="1" thickBot="1" x14ac:dyDescent="0.25">
      <c r="A4" s="5" t="s">
        <v>0</v>
      </c>
      <c r="C4" s="8">
        <v>29161.49</v>
      </c>
      <c r="D4" s="9">
        <v>2.1095600000000001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29161.49</v>
      </c>
    </row>
    <row r="8" spans="1:6" x14ac:dyDescent="0.2">
      <c r="A8" t="s">
        <v>3</v>
      </c>
      <c r="C8">
        <f>+D4</f>
        <v>2.1095600000000001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-6.2711949634952635E-4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-3.6552901694361686E-5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56933.365553929703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2.1095234470983057</v>
      </c>
      <c r="E16" s="16" t="s">
        <v>31</v>
      </c>
      <c r="F16" s="17">
        <f ca="1">NOW()+15018.5+$C$5/24</f>
        <v>60328.729330092588</v>
      </c>
    </row>
    <row r="17" spans="1:18" ht="13.5" thickBot="1" x14ac:dyDescent="0.25">
      <c r="A17" s="16" t="s">
        <v>28</v>
      </c>
      <c r="B17" s="12"/>
      <c r="C17" s="12">
        <f>COUNT(C21:C2191)</f>
        <v>5</v>
      </c>
      <c r="E17" s="16" t="s">
        <v>35</v>
      </c>
      <c r="F17" s="17">
        <f ca="1">ROUND(2*(F16-$C$7)/$C$8,0)/2+F15</f>
        <v>14775.5</v>
      </c>
    </row>
    <row r="18" spans="1:18" ht="14.25" thickTop="1" thickBot="1" x14ac:dyDescent="0.25">
      <c r="A18" s="18" t="s">
        <v>5</v>
      </c>
      <c r="B18" s="12"/>
      <c r="C18" s="21">
        <f ca="1">+C15</f>
        <v>56933.365553929703</v>
      </c>
      <c r="D18" s="22">
        <f ca="1">+C16</f>
        <v>2.1095234470983057</v>
      </c>
      <c r="E18" s="16" t="s">
        <v>36</v>
      </c>
      <c r="F18" s="25">
        <f ca="1">ROUND(2*(F16-$C$15)/$C$16,0)/2+F15</f>
        <v>1610.5</v>
      </c>
    </row>
    <row r="19" spans="1:18" ht="13.5" thickTop="1" x14ac:dyDescent="0.2">
      <c r="E19" s="16" t="s">
        <v>32</v>
      </c>
      <c r="F19" s="20">
        <f ca="1">+$C$15+$C$16*F18-15018.5-$C$5/24</f>
        <v>45312.648898814863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10">
        <f>+C4</f>
        <v>29161.49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-6.2711949634952635E-4</v>
      </c>
      <c r="Q21" s="2">
        <f>+C21-15018.5</f>
        <v>14142.990000000002</v>
      </c>
    </row>
    <row r="22" spans="1:18" x14ac:dyDescent="0.2">
      <c r="A22" s="29" t="s">
        <v>39</v>
      </c>
      <c r="B22" s="30" t="s">
        <v>40</v>
      </c>
      <c r="C22" s="31">
        <v>55513.648200000003</v>
      </c>
      <c r="D22" s="31">
        <v>5.0000000000000001E-4</v>
      </c>
      <c r="E22">
        <f>+(C22-C$7)/C$8</f>
        <v>12491.779423197255</v>
      </c>
      <c r="F22">
        <f>ROUND(2*E22,0)/2</f>
        <v>12492</v>
      </c>
      <c r="G22">
        <f>+C22-(C$7+F22*C$8)</f>
        <v>-0.46531999999569962</v>
      </c>
      <c r="K22">
        <f>+G22</f>
        <v>-0.46531999999569962</v>
      </c>
      <c r="O22">
        <f ca="1">+C$11+C$12*$F22</f>
        <v>-0.45724596746231572</v>
      </c>
      <c r="Q22" s="2">
        <f>+C22-15018.5</f>
        <v>40495.148200000003</v>
      </c>
      <c r="R22" t="str">
        <f>IF(ABS(C22-C21)&lt;0.00001,1,"")</f>
        <v/>
      </c>
    </row>
    <row r="23" spans="1:18" x14ac:dyDescent="0.2">
      <c r="A23" s="32" t="s">
        <v>41</v>
      </c>
      <c r="B23" s="33"/>
      <c r="C23" s="32">
        <v>56933.379000000001</v>
      </c>
      <c r="D23" s="32">
        <v>2.0000000000000001E-4</v>
      </c>
      <c r="E23">
        <f>+(C23-C$7)/C$8</f>
        <v>13164.777963177154</v>
      </c>
      <c r="F23">
        <f>ROUND(2*E23,0)/2</f>
        <v>13165</v>
      </c>
      <c r="G23">
        <f>+C23-(C$7+F23*C$8)</f>
        <v>-0.46839999999792781</v>
      </c>
      <c r="K23">
        <f>+G23</f>
        <v>-0.46839999999792781</v>
      </c>
      <c r="O23">
        <f ca="1">+C$11+C$12*$F23</f>
        <v>-0.48184607030262111</v>
      </c>
      <c r="Q23" s="2">
        <f>+C23-15018.5</f>
        <v>41914.879000000001</v>
      </c>
    </row>
    <row r="24" spans="1:18" x14ac:dyDescent="0.2">
      <c r="A24" s="47" t="s">
        <v>70</v>
      </c>
      <c r="B24" s="48" t="s">
        <v>40</v>
      </c>
      <c r="C24" s="47">
        <v>55874.378299999997</v>
      </c>
      <c r="D24" s="47" t="s">
        <v>52</v>
      </c>
      <c r="E24">
        <f>+(C24-C$7)/C$8</f>
        <v>12662.777214205804</v>
      </c>
      <c r="F24">
        <f>ROUND(2*E24,0)/2</f>
        <v>12663</v>
      </c>
      <c r="G24">
        <f>+C24-(C$7+F24*C$8)</f>
        <v>-0.46998000000894535</v>
      </c>
      <c r="I24">
        <f>+G24</f>
        <v>-0.46998000000894535</v>
      </c>
      <c r="O24">
        <f ca="1">+C$11+C$12*$F24</f>
        <v>-0.46349651365205152</v>
      </c>
      <c r="Q24" s="2">
        <f>+C24-15018.5</f>
        <v>40855.878299999997</v>
      </c>
    </row>
    <row r="25" spans="1:18" x14ac:dyDescent="0.2">
      <c r="A25" s="47" t="s">
        <v>59</v>
      </c>
      <c r="B25" s="48" t="s">
        <v>40</v>
      </c>
      <c r="C25" s="47">
        <v>55049.561600000001</v>
      </c>
      <c r="D25" s="47" t="s">
        <v>52</v>
      </c>
      <c r="E25">
        <f>+(C25-C$7)/C$8</f>
        <v>12271.787292136749</v>
      </c>
      <c r="F25">
        <f>ROUND(2*E25,0)/2</f>
        <v>12272</v>
      </c>
      <c r="G25">
        <f>+C25-(C$7+F25*C$8)</f>
        <v>-0.44872000000032131</v>
      </c>
      <c r="I25">
        <f>+G25</f>
        <v>-0.44872000000032131</v>
      </c>
      <c r="O25">
        <f ca="1">+C$11+C$12*$F25</f>
        <v>-0.44920432908955615</v>
      </c>
      <c r="Q25" s="2">
        <f>+C25-15018.5</f>
        <v>40031.061600000001</v>
      </c>
    </row>
    <row r="26" spans="1:18" x14ac:dyDescent="0.2">
      <c r="B26" s="3"/>
      <c r="C26" s="10"/>
      <c r="D26" s="10"/>
      <c r="Q26" s="2"/>
    </row>
    <row r="27" spans="1:18" x14ac:dyDescent="0.2">
      <c r="B27" s="3"/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1"/>
  <sheetViews>
    <sheetView workbookViewId="0">
      <selection activeCell="A14" sqref="A14:D15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42</v>
      </c>
      <c r="I1" s="35" t="s">
        <v>43</v>
      </c>
      <c r="J1" s="36" t="s">
        <v>44</v>
      </c>
    </row>
    <row r="2" spans="1:16" x14ac:dyDescent="0.2">
      <c r="I2" s="37" t="s">
        <v>45</v>
      </c>
      <c r="J2" s="38" t="s">
        <v>46</v>
      </c>
    </row>
    <row r="3" spans="1:16" x14ac:dyDescent="0.2">
      <c r="A3" s="39" t="s">
        <v>47</v>
      </c>
      <c r="I3" s="37" t="s">
        <v>48</v>
      </c>
      <c r="J3" s="38" t="s">
        <v>49</v>
      </c>
    </row>
    <row r="4" spans="1:16" x14ac:dyDescent="0.2">
      <c r="I4" s="37" t="s">
        <v>50</v>
      </c>
      <c r="J4" s="38" t="s">
        <v>49</v>
      </c>
    </row>
    <row r="5" spans="1:16" ht="13.5" thickBot="1" x14ac:dyDescent="0.25">
      <c r="I5" s="40" t="s">
        <v>51</v>
      </c>
      <c r="J5" s="41" t="s">
        <v>52</v>
      </c>
    </row>
    <row r="11" spans="1:16" ht="13.5" thickBot="1" x14ac:dyDescent="0.25"/>
    <row r="12" spans="1:16" ht="12.75" customHeight="1" thickBot="1" x14ac:dyDescent="0.25">
      <c r="A12" s="10" t="str">
        <f>P12</f>
        <v>IBVS 5960 </v>
      </c>
      <c r="B12" s="3" t="str">
        <f>IF(H12=INT(H12),"I","II")</f>
        <v>I</v>
      </c>
      <c r="C12" s="10">
        <f>1*G12</f>
        <v>55513.648200000003</v>
      </c>
      <c r="D12" s="12" t="str">
        <f>VLOOKUP(F12,I$1:J$5,2,FALSE)</f>
        <v>vis</v>
      </c>
      <c r="E12" s="42">
        <f>VLOOKUP(C12,Active!C$21:E$973,3,FALSE)</f>
        <v>12491.779423197255</v>
      </c>
      <c r="F12" s="3" t="s">
        <v>51</v>
      </c>
      <c r="G12" s="12" t="str">
        <f>MID(I12,3,LEN(I12)-3)</f>
        <v>55513.6482</v>
      </c>
      <c r="H12" s="10">
        <f>1*K12</f>
        <v>12492</v>
      </c>
      <c r="I12" s="43" t="s">
        <v>60</v>
      </c>
      <c r="J12" s="44" t="s">
        <v>61</v>
      </c>
      <c r="K12" s="43" t="s">
        <v>62</v>
      </c>
      <c r="L12" s="43" t="s">
        <v>63</v>
      </c>
      <c r="M12" s="44" t="s">
        <v>56</v>
      </c>
      <c r="N12" s="44" t="s">
        <v>51</v>
      </c>
      <c r="O12" s="45" t="s">
        <v>64</v>
      </c>
      <c r="P12" s="46" t="s">
        <v>65</v>
      </c>
    </row>
    <row r="13" spans="1:16" ht="12.75" customHeight="1" thickBot="1" x14ac:dyDescent="0.25">
      <c r="A13" s="10" t="str">
        <f>P13</f>
        <v>BAVM 239 </v>
      </c>
      <c r="B13" s="3" t="str">
        <f>IF(H13=INT(H13),"I","II")</f>
        <v>I</v>
      </c>
      <c r="C13" s="10">
        <f>1*G13</f>
        <v>56933.379000000001</v>
      </c>
      <c r="D13" s="12" t="str">
        <f>VLOOKUP(F13,I$1:J$5,2,FALSE)</f>
        <v>vis</v>
      </c>
      <c r="E13" s="42">
        <f>VLOOKUP(C13,Active!C$21:E$973,3,FALSE)</f>
        <v>13164.777963177154</v>
      </c>
      <c r="F13" s="3" t="s">
        <v>51</v>
      </c>
      <c r="G13" s="12" t="str">
        <f>MID(I13,3,LEN(I13)-3)</f>
        <v>56933.3790</v>
      </c>
      <c r="H13" s="10">
        <f>1*K13</f>
        <v>13165</v>
      </c>
      <c r="I13" s="43" t="s">
        <v>71</v>
      </c>
      <c r="J13" s="44" t="s">
        <v>72</v>
      </c>
      <c r="K13" s="43" t="s">
        <v>73</v>
      </c>
      <c r="L13" s="43" t="s">
        <v>74</v>
      </c>
      <c r="M13" s="44" t="s">
        <v>56</v>
      </c>
      <c r="N13" s="44" t="s">
        <v>75</v>
      </c>
      <c r="O13" s="45" t="s">
        <v>76</v>
      </c>
      <c r="P13" s="46" t="s">
        <v>77</v>
      </c>
    </row>
    <row r="14" spans="1:16" ht="12.75" customHeight="1" thickBot="1" x14ac:dyDescent="0.25">
      <c r="A14" s="10" t="str">
        <f>P14</f>
        <v>BAVM 225 </v>
      </c>
      <c r="B14" s="3" t="str">
        <f>IF(H14=INT(H14),"I","II")</f>
        <v>I</v>
      </c>
      <c r="C14" s="10">
        <f>1*G14</f>
        <v>55874.378299999997</v>
      </c>
      <c r="D14" s="12" t="str">
        <f>VLOOKUP(F14,I$1:J$5,2,FALSE)</f>
        <v>vis</v>
      </c>
      <c r="E14" s="42">
        <f>VLOOKUP(C14,Active!C$21:E$973,3,FALSE)</f>
        <v>12662.777214205804</v>
      </c>
      <c r="F14" s="3" t="s">
        <v>51</v>
      </c>
      <c r="G14" s="12" t="str">
        <f>MID(I14,3,LEN(I14)-3)</f>
        <v>55874.3783</v>
      </c>
      <c r="H14" s="10">
        <f>1*K14</f>
        <v>12663</v>
      </c>
      <c r="I14" s="43" t="s">
        <v>66</v>
      </c>
      <c r="J14" s="44" t="s">
        <v>67</v>
      </c>
      <c r="K14" s="43" t="s">
        <v>68</v>
      </c>
      <c r="L14" s="43" t="s">
        <v>69</v>
      </c>
      <c r="M14" s="44" t="s">
        <v>56</v>
      </c>
      <c r="N14" s="44" t="s">
        <v>57</v>
      </c>
      <c r="O14" s="45" t="s">
        <v>58</v>
      </c>
      <c r="P14" s="46" t="s">
        <v>70</v>
      </c>
    </row>
    <row r="15" spans="1:16" ht="12.75" customHeight="1" thickBot="1" x14ac:dyDescent="0.25">
      <c r="A15" s="10" t="str">
        <f>P15</f>
        <v>BAVM 212 </v>
      </c>
      <c r="B15" s="3" t="str">
        <f>IF(H15=INT(H15),"I","II")</f>
        <v>I</v>
      </c>
      <c r="C15" s="10">
        <f>1*G15</f>
        <v>55049.561600000001</v>
      </c>
      <c r="D15" s="12" t="str">
        <f>VLOOKUP(F15,I$1:J$5,2,FALSE)</f>
        <v>vis</v>
      </c>
      <c r="E15" s="42">
        <f>VLOOKUP(C15,Active!C$21:E$973,3,FALSE)</f>
        <v>12271.787292136749</v>
      </c>
      <c r="F15" s="3" t="s">
        <v>51</v>
      </c>
      <c r="G15" s="12" t="str">
        <f>MID(I15,3,LEN(I15)-3)</f>
        <v>55049.5616</v>
      </c>
      <c r="H15" s="10">
        <f>1*K15</f>
        <v>12272</v>
      </c>
      <c r="I15" s="43" t="s">
        <v>53</v>
      </c>
      <c r="J15" s="44" t="s">
        <v>54</v>
      </c>
      <c r="K15" s="43">
        <v>12272</v>
      </c>
      <c r="L15" s="43" t="s">
        <v>55</v>
      </c>
      <c r="M15" s="44" t="s">
        <v>56</v>
      </c>
      <c r="N15" s="44" t="s">
        <v>57</v>
      </c>
      <c r="O15" s="45" t="s">
        <v>58</v>
      </c>
      <c r="P15" s="46" t="s">
        <v>59</v>
      </c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</sheetData>
  <phoneticPr fontId="7" type="noConversion"/>
  <hyperlinks>
    <hyperlink ref="A3" r:id="rId1"/>
    <hyperlink ref="P15" r:id="rId2" display="http://www.bav-astro.de/sfs/BAVM_link.php?BAVMnr=212"/>
    <hyperlink ref="P12" r:id="rId3" display="http://www.konkoly.hu/cgi-bin/IBVS?5960"/>
    <hyperlink ref="P14" r:id="rId4" display="http://www.bav-astro.de/sfs/BAVM_link.php?BAVMnr=225"/>
    <hyperlink ref="P13" r:id="rId5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2024-01-19T04:30:14Z</dcterms:modified>
</cp:coreProperties>
</file>