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17AB511-91B9-49A8-B824-C0785DCCA1C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3" i="1" l="1"/>
  <c r="E21" i="1"/>
  <c r="F21" i="1"/>
  <c r="E31" i="1"/>
  <c r="F31" i="1"/>
  <c r="Q42" i="1"/>
  <c r="Q39" i="1"/>
  <c r="Q40" i="1"/>
  <c r="Q41" i="1"/>
  <c r="Q36" i="1"/>
  <c r="Q37" i="1"/>
  <c r="Q38" i="1"/>
  <c r="H44" i="2"/>
  <c r="B44" i="2"/>
  <c r="G44" i="2"/>
  <c r="C44" i="2"/>
  <c r="D44" i="2"/>
  <c r="A44" i="2"/>
  <c r="H43" i="2"/>
  <c r="G43" i="2"/>
  <c r="D43" i="2"/>
  <c r="C43" i="2"/>
  <c r="B43" i="2"/>
  <c r="A43" i="2"/>
  <c r="H42" i="2"/>
  <c r="G42" i="2"/>
  <c r="C42" i="2"/>
  <c r="D42" i="2"/>
  <c r="B42" i="2"/>
  <c r="A42" i="2"/>
  <c r="H41" i="2"/>
  <c r="B41" i="2"/>
  <c r="G41" i="2"/>
  <c r="D41" i="2"/>
  <c r="C41" i="2"/>
  <c r="A41" i="2"/>
  <c r="H40" i="2"/>
  <c r="B40" i="2"/>
  <c r="G40" i="2"/>
  <c r="C40" i="2"/>
  <c r="D40" i="2"/>
  <c r="A40" i="2"/>
  <c r="H39" i="2"/>
  <c r="G39" i="2"/>
  <c r="D39" i="2"/>
  <c r="C39" i="2"/>
  <c r="B39" i="2"/>
  <c r="A39" i="2"/>
  <c r="H38" i="2"/>
  <c r="G38" i="2"/>
  <c r="C38" i="2"/>
  <c r="D38" i="2"/>
  <c r="B38" i="2"/>
  <c r="A38" i="2"/>
  <c r="H37" i="2"/>
  <c r="B37" i="2"/>
  <c r="G37" i="2"/>
  <c r="D37" i="2"/>
  <c r="C37" i="2"/>
  <c r="A37" i="2"/>
  <c r="H36" i="2"/>
  <c r="B36" i="2"/>
  <c r="G36" i="2"/>
  <c r="C36" i="2"/>
  <c r="D36" i="2"/>
  <c r="A36" i="2"/>
  <c r="H35" i="2"/>
  <c r="G35" i="2"/>
  <c r="D35" i="2"/>
  <c r="C35" i="2"/>
  <c r="B35" i="2"/>
  <c r="A35" i="2"/>
  <c r="H34" i="2"/>
  <c r="G34" i="2"/>
  <c r="C34" i="2"/>
  <c r="D34" i="2"/>
  <c r="B34" i="2"/>
  <c r="A34" i="2"/>
  <c r="H33" i="2"/>
  <c r="B33" i="2"/>
  <c r="G33" i="2"/>
  <c r="D33" i="2"/>
  <c r="C33" i="2"/>
  <c r="A33" i="2"/>
  <c r="H32" i="2"/>
  <c r="B32" i="2"/>
  <c r="G32" i="2"/>
  <c r="C32" i="2"/>
  <c r="D32" i="2"/>
  <c r="A32" i="2"/>
  <c r="H31" i="2"/>
  <c r="G31" i="2"/>
  <c r="D31" i="2"/>
  <c r="C31" i="2"/>
  <c r="B31" i="2"/>
  <c r="A31" i="2"/>
  <c r="H30" i="2"/>
  <c r="G30" i="2"/>
  <c r="C30" i="2"/>
  <c r="D30" i="2"/>
  <c r="B30" i="2"/>
  <c r="A30" i="2"/>
  <c r="H29" i="2"/>
  <c r="B29" i="2"/>
  <c r="G29" i="2"/>
  <c r="D29" i="2"/>
  <c r="C29" i="2"/>
  <c r="A29" i="2"/>
  <c r="H28" i="2"/>
  <c r="B28" i="2"/>
  <c r="G28" i="2"/>
  <c r="C28" i="2"/>
  <c r="D28" i="2"/>
  <c r="A28" i="2"/>
  <c r="H27" i="2"/>
  <c r="G27" i="2"/>
  <c r="D27" i="2"/>
  <c r="C27" i="2"/>
  <c r="B27" i="2"/>
  <c r="A27" i="2"/>
  <c r="H26" i="2"/>
  <c r="G26" i="2"/>
  <c r="C26" i="2"/>
  <c r="D26" i="2"/>
  <c r="B26" i="2"/>
  <c r="A26" i="2"/>
  <c r="H25" i="2"/>
  <c r="B25" i="2"/>
  <c r="G25" i="2"/>
  <c r="D25" i="2"/>
  <c r="C25" i="2"/>
  <c r="A25" i="2"/>
  <c r="H24" i="2"/>
  <c r="B24" i="2"/>
  <c r="G24" i="2"/>
  <c r="C24" i="2"/>
  <c r="D24" i="2"/>
  <c r="A24" i="2"/>
  <c r="H23" i="2"/>
  <c r="G23" i="2"/>
  <c r="D23" i="2"/>
  <c r="C23" i="2"/>
  <c r="B23" i="2"/>
  <c r="A23" i="2"/>
  <c r="H22" i="2"/>
  <c r="G22" i="2"/>
  <c r="C22" i="2"/>
  <c r="D22" i="2"/>
  <c r="B22" i="2"/>
  <c r="A22" i="2"/>
  <c r="H21" i="2"/>
  <c r="B21" i="2"/>
  <c r="G21" i="2"/>
  <c r="D21" i="2"/>
  <c r="C21" i="2"/>
  <c r="A21" i="2"/>
  <c r="H20" i="2"/>
  <c r="B20" i="2"/>
  <c r="G20" i="2"/>
  <c r="C20" i="2"/>
  <c r="D20" i="2"/>
  <c r="A20" i="2"/>
  <c r="H19" i="2"/>
  <c r="G19" i="2"/>
  <c r="D19" i="2"/>
  <c r="C19" i="2"/>
  <c r="B19" i="2"/>
  <c r="A19" i="2"/>
  <c r="H18" i="2"/>
  <c r="G18" i="2"/>
  <c r="C18" i="2"/>
  <c r="D18" i="2"/>
  <c r="B18" i="2"/>
  <c r="A18" i="2"/>
  <c r="H17" i="2"/>
  <c r="B17" i="2"/>
  <c r="G17" i="2"/>
  <c r="D17" i="2"/>
  <c r="C17" i="2"/>
  <c r="A17" i="2"/>
  <c r="H16" i="2"/>
  <c r="B16" i="2"/>
  <c r="G16" i="2"/>
  <c r="C16" i="2"/>
  <c r="D16" i="2"/>
  <c r="A16" i="2"/>
  <c r="H15" i="2"/>
  <c r="G15" i="2"/>
  <c r="D15" i="2"/>
  <c r="C15" i="2"/>
  <c r="B15" i="2"/>
  <c r="A15" i="2"/>
  <c r="H14" i="2"/>
  <c r="G14" i="2"/>
  <c r="C14" i="2"/>
  <c r="D14" i="2"/>
  <c r="B14" i="2"/>
  <c r="A14" i="2"/>
  <c r="H13" i="2"/>
  <c r="B13" i="2"/>
  <c r="G13" i="2"/>
  <c r="D13" i="2"/>
  <c r="C13" i="2"/>
  <c r="A13" i="2"/>
  <c r="H12" i="2"/>
  <c r="B12" i="2"/>
  <c r="G12" i="2"/>
  <c r="C12" i="2"/>
  <c r="D12" i="2"/>
  <c r="A12" i="2"/>
  <c r="H11" i="2"/>
  <c r="G11" i="2"/>
  <c r="D11" i="2"/>
  <c r="C11" i="2"/>
  <c r="B11" i="2"/>
  <c r="A11" i="2"/>
  <c r="Q35" i="1"/>
  <c r="C9" i="1"/>
  <c r="D9" i="1"/>
  <c r="F16" i="1"/>
  <c r="F17" i="1" s="1"/>
  <c r="Q34" i="1"/>
  <c r="C17" i="1"/>
  <c r="Q33" i="1"/>
  <c r="Q21" i="1"/>
  <c r="Q22" i="1"/>
  <c r="Q23" i="1"/>
  <c r="Q24" i="1"/>
  <c r="Q25" i="1"/>
  <c r="Q26" i="1"/>
  <c r="Q27" i="1"/>
  <c r="Q28" i="1"/>
  <c r="Q29" i="1"/>
  <c r="Q30" i="1"/>
  <c r="Q32" i="1"/>
  <c r="C8" i="1"/>
  <c r="C7" i="1"/>
  <c r="E43" i="1"/>
  <c r="F43" i="1"/>
  <c r="Q31" i="1"/>
  <c r="E24" i="1"/>
  <c r="F24" i="1"/>
  <c r="E34" i="1"/>
  <c r="F34" i="1"/>
  <c r="G34" i="1"/>
  <c r="K34" i="1"/>
  <c r="E26" i="1"/>
  <c r="F26" i="1"/>
  <c r="G36" i="1"/>
  <c r="I36" i="1"/>
  <c r="E40" i="1"/>
  <c r="F40" i="1"/>
  <c r="G40" i="1"/>
  <c r="I40" i="1"/>
  <c r="E22" i="1"/>
  <c r="F22" i="1"/>
  <c r="E28" i="1"/>
  <c r="F28" i="1"/>
  <c r="G28" i="1"/>
  <c r="H28" i="1"/>
  <c r="G38" i="1"/>
  <c r="I38" i="1"/>
  <c r="E36" i="1"/>
  <c r="F36" i="1"/>
  <c r="G35" i="1"/>
  <c r="J35" i="1"/>
  <c r="E33" i="1"/>
  <c r="F33" i="1"/>
  <c r="G33" i="1"/>
  <c r="J33" i="1"/>
  <c r="E25" i="1"/>
  <c r="F25" i="1"/>
  <c r="G25" i="1"/>
  <c r="H25" i="1"/>
  <c r="G41" i="1"/>
  <c r="I41" i="1"/>
  <c r="E39" i="1"/>
  <c r="F39" i="1"/>
  <c r="G39" i="1"/>
  <c r="I39" i="1"/>
  <c r="E30" i="1"/>
  <c r="F30" i="1"/>
  <c r="G30" i="1"/>
  <c r="J30" i="1"/>
  <c r="E38" i="1"/>
  <c r="F38" i="1"/>
  <c r="E35" i="1"/>
  <c r="F35" i="1"/>
  <c r="G29" i="1"/>
  <c r="J29" i="1"/>
  <c r="E27" i="1"/>
  <c r="F27" i="1"/>
  <c r="G27" i="1"/>
  <c r="H27" i="1"/>
  <c r="E41" i="1"/>
  <c r="F41" i="1"/>
  <c r="G43" i="1"/>
  <c r="I43" i="1"/>
  <c r="E32" i="1"/>
  <c r="F32" i="1"/>
  <c r="G32" i="1"/>
  <c r="I32" i="1"/>
  <c r="G26" i="1"/>
  <c r="H26" i="1"/>
  <c r="E23" i="1"/>
  <c r="F23" i="1"/>
  <c r="G23" i="1"/>
  <c r="H23" i="1"/>
  <c r="G31" i="1"/>
  <c r="J31" i="1"/>
  <c r="E29" i="1"/>
  <c r="F29" i="1"/>
  <c r="G21" i="1"/>
  <c r="E37" i="1"/>
  <c r="F37" i="1"/>
  <c r="G37" i="1"/>
  <c r="I37" i="1"/>
  <c r="E42" i="1"/>
  <c r="F42" i="1"/>
  <c r="G42" i="1"/>
  <c r="I42" i="1"/>
  <c r="H21" i="1"/>
  <c r="C12" i="1"/>
  <c r="C11" i="1"/>
  <c r="O43" i="1" l="1"/>
  <c r="O22" i="1"/>
  <c r="O34" i="1"/>
  <c r="C15" i="1"/>
  <c r="O31" i="1"/>
  <c r="O26" i="1"/>
  <c r="O30" i="1"/>
  <c r="O39" i="1"/>
  <c r="O40" i="1"/>
  <c r="O37" i="1"/>
  <c r="O42" i="1"/>
  <c r="O33" i="1"/>
  <c r="O29" i="1"/>
  <c r="O35" i="1"/>
  <c r="O24" i="1"/>
  <c r="O23" i="1"/>
  <c r="O41" i="1"/>
  <c r="O21" i="1"/>
  <c r="O25" i="1"/>
  <c r="O28" i="1"/>
  <c r="O38" i="1"/>
  <c r="O27" i="1"/>
  <c r="O32" i="1"/>
  <c r="O3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<sst xmlns="http://schemas.openxmlformats.org/spreadsheetml/2006/main" count="374" uniqueCount="192">
  <si>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</si>
  <si>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</si>
  <si>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</si>
  <si>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</si>
  <si>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</si>
  <si>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</si>
  <si>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</si>
  <si>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</si>
  <si>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</si>
  <si>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</si>
  <si>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</si>
  <si>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</si>
  <si>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</si>
  <si>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</si>
  <si>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</si>
  <si>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</si>
  <si>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</si>
  <si>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</si>
  <si>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</si>
  <si>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</si>
  <si>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</si>
  <si>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</si>
  <si>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</si>
  <si>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</si>
  <si>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</si>
  <si>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</si>
  <si>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</si>
  <si>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4222</t>
  </si>
  <si>
    <t>Srivastava 1987</t>
  </si>
  <si>
    <t>1987Ap&amp;SS.132..331S</t>
  </si>
  <si>
    <t>EA/DM</t>
  </si>
  <si>
    <t>GG Cas / gsc 3677-1698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</si>
  <si>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</si>
  <si>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</si>
  <si>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</si>
  <si>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</si>
  <si>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</si>
  <si>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</si>
  <si>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</si>
  <si>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5960</t>
  </si>
  <si>
    <t>I</t>
  </si>
  <si>
    <t>Add cycle</t>
  </si>
  <si>
    <t>Old Cycle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</si>
  <si>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</si>
  <si>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</si>
  <si>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</si>
  <si>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</si>
  <si>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</si>
  <si>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</si>
  <si>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</si>
  <si>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</si>
  <si>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</si>
  <si>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</si>
  <si>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</si>
  <si>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</si>
  <si>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=VLOOKUP(C11,A!C$21:E$973,3,FALSE)</t>
  </si>
  <si>
    <t>2425238.20 </t>
  </si>
  <si>
    <t> 23.12.1927 16:48 </t>
  </si>
  <si>
    <t> -0.04 </t>
  </si>
  <si>
    <t>V </t>
  </si>
  <si>
    <t> E.Leiner </t>
  </si>
  <si>
    <t> AN 274.181 </t>
  </si>
  <si>
    <t>2425907.32 </t>
  </si>
  <si>
    <t> 22.10.1929 19:40 </t>
  </si>
  <si>
    <t> 0.02 </t>
  </si>
  <si>
    <t>2429940.31 </t>
  </si>
  <si>
    <t> 06.11.1940 19:26 </t>
  </si>
  <si>
    <t> -0.09 </t>
  </si>
  <si>
    <t>2430045.483 </t>
  </si>
  <si>
    <t> 19.02.1941 23:35 </t>
  </si>
  <si>
    <t> -0.163 </t>
  </si>
  <si>
    <t>P </t>
  </si>
  <si>
    <t> M.Lawrow </t>
  </si>
  <si>
    <t> TKZ 33.104 </t>
  </si>
  <si>
    <t>2430188.468 </t>
  </si>
  <si>
    <t> 12.07.1941 23:13 </t>
  </si>
  <si>
    <t> -0.009 </t>
  </si>
  <si>
    <t>2430466.622 </t>
  </si>
  <si>
    <t> 17.04.1942 02:55 </t>
  </si>
  <si>
    <t> -0.000 </t>
  </si>
  <si>
    <t>2430643.270 </t>
  </si>
  <si>
    <t> 10.10.1942 18:28 </t>
  </si>
  <si>
    <t> -0.012 </t>
  </si>
  <si>
    <t>2430857.523 </t>
  </si>
  <si>
    <t> 13.05.1943 00:33 </t>
  </si>
  <si>
    <t> -0.006 </t>
  </si>
  <si>
    <t>2431733.299 </t>
  </si>
  <si>
    <t> 04.10.1945 19:10 </t>
  </si>
  <si>
    <t> -0.011 </t>
  </si>
  <si>
    <t>2432590.285 </t>
  </si>
  <si>
    <t> 08.02.1948 18:50 </t>
  </si>
  <si>
    <t> -0.013 </t>
  </si>
  <si>
    <t>2432620.260 </t>
  </si>
  <si>
    <t> 09.03.1948 18:14 </t>
  </si>
  <si>
    <t> -0.108 </t>
  </si>
  <si>
    <t>2432981.315 </t>
  </si>
  <si>
    <t> 05.03.1949 19:33 </t>
  </si>
  <si>
    <t> 0.110 </t>
  </si>
  <si>
    <t>2432996.378 </t>
  </si>
  <si>
    <t> 20.03.1949 21:04 </t>
  </si>
  <si>
    <t> 0.138 </t>
  </si>
  <si>
    <t>2433011.230 </t>
  </si>
  <si>
    <t> 04.04.1949 17:31 </t>
  </si>
  <si>
    <t> -0.045 </t>
  </si>
  <si>
    <t>2433567.422 </t>
  </si>
  <si>
    <t> 12.10.1950 22:07 </t>
  </si>
  <si>
    <t> -0.143 </t>
  </si>
  <si>
    <t>2434240.234 </t>
  </si>
  <si>
    <t> 15.08.1952 17:36 </t>
  </si>
  <si>
    <t> -0.142 </t>
  </si>
  <si>
    <t>2436822.554 </t>
  </si>
  <si>
    <t> 11.09.1959 01:17 </t>
  </si>
  <si>
    <t> -0.062 </t>
  </si>
  <si>
    <t> K.Häussler </t>
  </si>
  <si>
    <t> MHAR 2.2 </t>
  </si>
  <si>
    <t>2436841.478 </t>
  </si>
  <si>
    <t> 29.09.1959 23:28 </t>
  </si>
  <si>
    <t> 0.068 </t>
  </si>
  <si>
    <t>2437044.454 </t>
  </si>
  <si>
    <t> 19.04.1960 22:53 </t>
  </si>
  <si>
    <t> 0.074 </t>
  </si>
  <si>
    <t>2438288.531 </t>
  </si>
  <si>
    <t> 16.09.1963 00:44 </t>
  </si>
  <si>
    <t> 0.015 </t>
  </si>
  <si>
    <t>2438713.2388 </t>
  </si>
  <si>
    <t> 13.11.1964 17:43 </t>
  </si>
  <si>
    <t> -0.0128 </t>
  </si>
  <si>
    <t>E </t>
  </si>
  <si>
    <t>?</t>
  </si>
  <si>
    <t> Srivastava&amp;Kandpal </t>
  </si>
  <si>
    <t> BAC 21.353 </t>
  </si>
  <si>
    <t>2439055.344 </t>
  </si>
  <si>
    <t> 21.10.1965 20:15 </t>
  </si>
  <si>
    <t> 0.049 </t>
  </si>
  <si>
    <t>2439179.311 </t>
  </si>
  <si>
    <t> 22.02.1966 19:27 </t>
  </si>
  <si>
    <t> -0.022 </t>
  </si>
  <si>
    <t>2439442.490 </t>
  </si>
  <si>
    <t> 12.11.1966 23:45 </t>
  </si>
  <si>
    <t> 0.047 </t>
  </si>
  <si>
    <t>2440209.2202 </t>
  </si>
  <si>
    <t> 18.12.1968 17:17 </t>
  </si>
  <si>
    <t> -0.0015 </t>
  </si>
  <si>
    <t>2444490.429 </t>
  </si>
  <si>
    <t> 07.09.1980 22:17 </t>
  </si>
  <si>
    <t> 0.026 </t>
  </si>
  <si>
    <t> D.Lichtenknecker </t>
  </si>
  <si>
    <t>BAVM 32 </t>
  </si>
  <si>
    <t>2448557.3646 </t>
  </si>
  <si>
    <t> 27.10.1991 20:45 </t>
  </si>
  <si>
    <t> 0.0280 </t>
  </si>
  <si>
    <t>B</t>
  </si>
  <si>
    <t> F.Agerer </t>
  </si>
  <si>
    <t>BAVM 60 </t>
  </si>
  <si>
    <t>2448557.3675 </t>
  </si>
  <si>
    <t> 27.10.1991 20:49 </t>
  </si>
  <si>
    <t> 0.0309 </t>
  </si>
  <si>
    <t>B;V</t>
  </si>
  <si>
    <t>2449662.4298 </t>
  </si>
  <si>
    <t> 05.11.1994 22:18 </t>
  </si>
  <si>
    <t> 0.0298 </t>
  </si>
  <si>
    <t>BAVM 80 </t>
  </si>
  <si>
    <t>2454815.5474 </t>
  </si>
  <si>
    <t> 15.12.2008 01:08 </t>
  </si>
  <si>
    <t> -0.0564 </t>
  </si>
  <si>
    <t>C </t>
  </si>
  <si>
    <t>-I</t>
  </si>
  <si>
    <t>BAVM 203 </t>
  </si>
  <si>
    <t>2455480.8348 </t>
  </si>
  <si>
    <t> 11.10.2010 08:02 </t>
  </si>
  <si>
    <t>3838</t>
  </si>
  <si>
    <t> -0.0622 </t>
  </si>
  <si>
    <t> R.Diethelm </t>
  </si>
  <si>
    <t>IBVS 5960 </t>
  </si>
  <si>
    <t>2455879.2557 </t>
  </si>
  <si>
    <t> 13.11.2011 18:08 </t>
  </si>
  <si>
    <t>3944</t>
  </si>
  <si>
    <t> -0.0655 </t>
  </si>
  <si>
    <t> P.Frank </t>
  </si>
  <si>
    <t>BAVM 225 </t>
  </si>
  <si>
    <t>2455894.2859 </t>
  </si>
  <si>
    <t> 28.11.2011 18:51 </t>
  </si>
  <si>
    <t>3948</t>
  </si>
  <si>
    <t> -0.0702 </t>
  </si>
  <si>
    <t>2456905.3745 </t>
  </si>
  <si>
    <t> 04.09.2014 20:59 </t>
  </si>
  <si>
    <t>4217</t>
  </si>
  <si>
    <t> -0.0770 </t>
  </si>
  <si>
    <t>BAVM 239 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</si>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</sst>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0" fillId="0" borderId="0" xfId="0" applyFont="1" applyAlignment="1"/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3" fillId="0" borderId="0" xfId="43" applyFont="1"/>
    <xf numFmtId="0" fontId="33" fillId="0" borderId="0" xfId="43" applyFont="1" applyAlignment="1">
      <alignment horizontal="center" wrapText="1"/>
    </xf>
    <xf numFmtId="0" fontId="33" fillId="0" borderId="0" xfId="43" applyFont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Cas - O-C Diagr.</a:t>
            </a:r>
          </a:p>
        </c:rich>
      </c:tx>
      <c:layout>
        <c:manualLayout>
          <c:xMode val="edge"/>
          <c:yMode val="edge"/>
          <c:x val="0.3849624060150376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769252958613219"/>
          <c:w val="0.8300751879699248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-3.3948000000236789E-2</c:v>
                </c:pt>
                <c:pt idx="1">
                  <c:v>0.69205399999918882</c:v>
                </c:pt>
                <c:pt idx="2">
                  <c:v>-1.0417000001325505E-2</c:v>
                </c:pt>
                <c:pt idx="3">
                  <c:v>-0.73736700000154087</c:v>
                </c:pt>
                <c:pt idx="4">
                  <c:v>-8.8709999981801957E-3</c:v>
                </c:pt>
                <c:pt idx="5">
                  <c:v>-7.7000000601401553E-5</c:v>
                </c:pt>
                <c:pt idx="6">
                  <c:v>-1.186999999845284E-2</c:v>
                </c:pt>
                <c:pt idx="7">
                  <c:v>-5.8529999951133505E-3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31-4B20-AA88-3FCDC09BF4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1">
                  <c:v>2.633399999467656E-2</c:v>
                </c:pt>
                <c:pt idx="15">
                  <c:v>-0.11485600000014529</c:v>
                </c:pt>
                <c:pt idx="16">
                  <c:v>-0.11135600000125123</c:v>
                </c:pt>
                <c:pt idx="17">
                  <c:v>-0.10515599999780534</c:v>
                </c:pt>
                <c:pt idx="18">
                  <c:v>-0.11343199999828357</c:v>
                </c:pt>
                <c:pt idx="19">
                  <c:v>-9.0931999999156687E-2</c:v>
                </c:pt>
                <c:pt idx="20">
                  <c:v>-9.0931999999156687E-2</c:v>
                </c:pt>
                <c:pt idx="21">
                  <c:v>-0.11574999999720603</c:v>
                </c:pt>
                <c:pt idx="22">
                  <c:v>-0.11373299999831943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31-4B20-AA88-3FCDC09BF4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">
                  <c:v>-1.7762999996193685E-2</c:v>
                </c:pt>
                <c:pt idx="9">
                  <c:v>-1.5249999923980795E-3</c:v>
                </c:pt>
                <c:pt idx="10">
                  <c:v>0</c:v>
                </c:pt>
                <c:pt idx="12">
                  <c:v>2.9790000000502914E-2</c:v>
                </c:pt>
                <c:pt idx="14">
                  <c:v>-7.7022999998007435E-2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31-4B20-AA88-3FCDC09BF4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3">
                  <c:v>-6.2222000000474509E-2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31-4B20-AA88-3FCDC09BF4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31-4B20-AA88-3FCDC09BF4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31-4B20-AA88-3FCDC09BF4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31-4B20-AA88-3FCDC09BF4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1.8202674855180817E-2</c:v>
                </c:pt>
                <c:pt idx="1">
                  <c:v>2.9859419805199489E-3</c:v>
                </c:pt>
                <c:pt idx="2">
                  <c:v>2.8756758002687829E-3</c:v>
                </c:pt>
                <c:pt idx="3">
                  <c:v>2.2630859099845302E-3</c:v>
                </c:pt>
                <c:pt idx="4">
                  <c:v>2.0670571450935663E-3</c:v>
                </c:pt>
                <c:pt idx="5">
                  <c:v>1.1604241074728711E-3</c:v>
                </c:pt>
                <c:pt idx="6">
                  <c:v>5.845896106056736E-4</c:v>
                </c:pt>
                <c:pt idx="7">
                  <c:v>-1.1376286431837718E-4</c:v>
                </c:pt>
                <c:pt idx="8">
                  <c:v>-2.5720020278200192E-2</c:v>
                </c:pt>
                <c:pt idx="9">
                  <c:v>-3.0596235804862853E-2</c:v>
                </c:pt>
                <c:pt idx="10">
                  <c:v>-3.3352890311141997E-2</c:v>
                </c:pt>
                <c:pt idx="11">
                  <c:v>-4.4551033505538157E-2</c:v>
                </c:pt>
                <c:pt idx="12">
                  <c:v>-6.1409507286160833E-2</c:v>
                </c:pt>
                <c:pt idx="13">
                  <c:v>-8.0375290289361329E-2</c:v>
                </c:pt>
                <c:pt idx="14">
                  <c:v>-8.5018721657715984E-2</c:v>
                </c:pt>
                <c:pt idx="15">
                  <c:v>-8.6329664022924274E-2</c:v>
                </c:pt>
                <c:pt idx="16">
                  <c:v>-8.6329664022924274E-2</c:v>
                </c:pt>
                <c:pt idx="17">
                  <c:v>-8.6329664022924274E-2</c:v>
                </c:pt>
                <c:pt idx="18">
                  <c:v>-8.6378671214147024E-2</c:v>
                </c:pt>
                <c:pt idx="19">
                  <c:v>-8.6378671214147024E-2</c:v>
                </c:pt>
                <c:pt idx="20">
                  <c:v>-8.6378671214147024E-2</c:v>
                </c:pt>
                <c:pt idx="21">
                  <c:v>-8.6648210765872091E-2</c:v>
                </c:pt>
                <c:pt idx="22">
                  <c:v>-8.8571743021364654E-2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31-4B20-AA88-3FCDC09B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45000"/>
        <c:axId val="1"/>
      </c:scatterChart>
      <c:valAx>
        <c:axId val="689045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045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000129214617399"/>
          <c:w val="0.6105263157894736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Cas - O-C Diagr.</a:t>
            </a:r>
          </a:p>
        </c:rich>
      </c:tx>
      <c:layout>
        <c:manualLayout>
          <c:xMode val="edge"/>
          <c:yMode val="edge"/>
          <c:x val="0.3864312978576792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4355403005456"/>
          <c:y val="0.14723926380368099"/>
          <c:w val="0.8230100349863381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-3.3948000000236789E-2</c:v>
                </c:pt>
                <c:pt idx="1">
                  <c:v>0.69205399999918882</c:v>
                </c:pt>
                <c:pt idx="2">
                  <c:v>-1.0417000001325505E-2</c:v>
                </c:pt>
                <c:pt idx="3">
                  <c:v>-0.73736700000154087</c:v>
                </c:pt>
                <c:pt idx="4">
                  <c:v>-8.8709999981801957E-3</c:v>
                </c:pt>
                <c:pt idx="5">
                  <c:v>-7.7000000601401553E-5</c:v>
                </c:pt>
                <c:pt idx="6">
                  <c:v>-1.186999999845284E-2</c:v>
                </c:pt>
                <c:pt idx="7">
                  <c:v>-5.8529999951133505E-3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18-42D3-9A57-BF6FB921A6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1">
                  <c:v>2.633399999467656E-2</c:v>
                </c:pt>
                <c:pt idx="15">
                  <c:v>-0.11485600000014529</c:v>
                </c:pt>
                <c:pt idx="16">
                  <c:v>-0.11135600000125123</c:v>
                </c:pt>
                <c:pt idx="17">
                  <c:v>-0.10515599999780534</c:v>
                </c:pt>
                <c:pt idx="18">
                  <c:v>-0.11343199999828357</c:v>
                </c:pt>
                <c:pt idx="19">
                  <c:v>-9.0931999999156687E-2</c:v>
                </c:pt>
                <c:pt idx="20">
                  <c:v>-9.0931999999156687E-2</c:v>
                </c:pt>
                <c:pt idx="21">
                  <c:v>-0.11574999999720603</c:v>
                </c:pt>
                <c:pt idx="22">
                  <c:v>-0.11373299999831943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18-42D3-9A57-BF6FB921A6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">
                  <c:v>-1.7762999996193685E-2</c:v>
                </c:pt>
                <c:pt idx="9">
                  <c:v>-1.5249999923980795E-3</c:v>
                </c:pt>
                <c:pt idx="10">
                  <c:v>0</c:v>
                </c:pt>
                <c:pt idx="12">
                  <c:v>2.9790000000502914E-2</c:v>
                </c:pt>
                <c:pt idx="14">
                  <c:v>-7.7022999998007435E-2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18-42D3-9A57-BF6FB921A6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3">
                  <c:v>-6.2222000000474509E-2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18-42D3-9A57-BF6FB921A6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18-42D3-9A57-BF6FB921A6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18-42D3-9A57-BF6FB921A6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9.4999999999999998E-3</c:v>
                  </c:pt>
                  <c:pt idx="15">
                    <c:v>0.01</c:v>
                  </c:pt>
                  <c:pt idx="16">
                    <c:v>0.01</c:v>
                  </c:pt>
                  <c:pt idx="17">
                    <c:v>0.01</c:v>
                  </c:pt>
                  <c:pt idx="18">
                    <c:v>8.9999999999999993E-3</c:v>
                  </c:pt>
                  <c:pt idx="19">
                    <c:v>8.9999999999999993E-3</c:v>
                  </c:pt>
                  <c:pt idx="20">
                    <c:v>8.9999999999999993E-3</c:v>
                  </c:pt>
                  <c:pt idx="21">
                    <c:v>4.0000000000000001E-3</c:v>
                  </c:pt>
                  <c:pt idx="2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18-42D3-9A57-BF6FB921A6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-4208</c:v>
                </c:pt>
                <c:pt idx="1">
                  <c:v>-2966</c:v>
                </c:pt>
                <c:pt idx="2">
                  <c:v>-2957</c:v>
                </c:pt>
                <c:pt idx="3">
                  <c:v>-2907</c:v>
                </c:pt>
                <c:pt idx="4">
                  <c:v>-2891</c:v>
                </c:pt>
                <c:pt idx="5">
                  <c:v>-2817</c:v>
                </c:pt>
                <c:pt idx="6">
                  <c:v>-2770</c:v>
                </c:pt>
                <c:pt idx="7">
                  <c:v>-2713</c:v>
                </c:pt>
                <c:pt idx="8">
                  <c:v>-623</c:v>
                </c:pt>
                <c:pt idx="9">
                  <c:v>-225</c:v>
                </c:pt>
                <c:pt idx="10">
                  <c:v>0</c:v>
                </c:pt>
                <c:pt idx="11">
                  <c:v>914</c:v>
                </c:pt>
                <c:pt idx="12">
                  <c:v>2290</c:v>
                </c:pt>
                <c:pt idx="13">
                  <c:v>3838</c:v>
                </c:pt>
                <c:pt idx="14">
                  <c:v>4217</c:v>
                </c:pt>
                <c:pt idx="15">
                  <c:v>4324</c:v>
                </c:pt>
                <c:pt idx="16">
                  <c:v>4324</c:v>
                </c:pt>
                <c:pt idx="17">
                  <c:v>4324</c:v>
                </c:pt>
                <c:pt idx="18">
                  <c:v>4328</c:v>
                </c:pt>
                <c:pt idx="19">
                  <c:v>4328</c:v>
                </c:pt>
                <c:pt idx="20">
                  <c:v>4328</c:v>
                </c:pt>
                <c:pt idx="21">
                  <c:v>4350</c:v>
                </c:pt>
                <c:pt idx="22">
                  <c:v>4507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1.8202674855180817E-2</c:v>
                </c:pt>
                <c:pt idx="1">
                  <c:v>2.9859419805199489E-3</c:v>
                </c:pt>
                <c:pt idx="2">
                  <c:v>2.8756758002687829E-3</c:v>
                </c:pt>
                <c:pt idx="3">
                  <c:v>2.2630859099845302E-3</c:v>
                </c:pt>
                <c:pt idx="4">
                  <c:v>2.0670571450935663E-3</c:v>
                </c:pt>
                <c:pt idx="5">
                  <c:v>1.1604241074728711E-3</c:v>
                </c:pt>
                <c:pt idx="6">
                  <c:v>5.845896106056736E-4</c:v>
                </c:pt>
                <c:pt idx="7">
                  <c:v>-1.1376286431837718E-4</c:v>
                </c:pt>
                <c:pt idx="8">
                  <c:v>-2.5720020278200192E-2</c:v>
                </c:pt>
                <c:pt idx="9">
                  <c:v>-3.0596235804862853E-2</c:v>
                </c:pt>
                <c:pt idx="10">
                  <c:v>-3.3352890311141997E-2</c:v>
                </c:pt>
                <c:pt idx="11">
                  <c:v>-4.4551033505538157E-2</c:v>
                </c:pt>
                <c:pt idx="12">
                  <c:v>-6.1409507286160833E-2</c:v>
                </c:pt>
                <c:pt idx="13">
                  <c:v>-8.0375290289361329E-2</c:v>
                </c:pt>
                <c:pt idx="14">
                  <c:v>-8.5018721657715984E-2</c:v>
                </c:pt>
                <c:pt idx="15">
                  <c:v>-8.6329664022924274E-2</c:v>
                </c:pt>
                <c:pt idx="16">
                  <c:v>-8.6329664022924274E-2</c:v>
                </c:pt>
                <c:pt idx="17">
                  <c:v>-8.6329664022924274E-2</c:v>
                </c:pt>
                <c:pt idx="18">
                  <c:v>-8.6378671214147024E-2</c:v>
                </c:pt>
                <c:pt idx="19">
                  <c:v>-8.6378671214147024E-2</c:v>
                </c:pt>
                <c:pt idx="20">
                  <c:v>-8.6378671214147024E-2</c:v>
                </c:pt>
                <c:pt idx="21">
                  <c:v>-8.6648210765872091E-2</c:v>
                </c:pt>
                <c:pt idx="22">
                  <c:v>-8.8571743021364654E-2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18-42D3-9A57-BF6FB921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60120"/>
        <c:axId val="1"/>
      </c:scatterChart>
      <c:valAx>
        <c:axId val="689060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49446805874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4749262536873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060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73777282264492"/>
          <c:y val="0.92024539877300615"/>
          <c:w val="0.5988209880844539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0</xdr:row>
      <xdr:rowOff>19050</xdr:rowOff>
    </xdr:from>
    <xdr:to>
      <xdr:col>26</xdr:col>
      <xdr:colOff>228600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66870E1-1DA5-CC28-9882-8F841938F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17</xdr:col>
      <xdr:colOff>257175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44D1EF1-1260-61D4-0AC6-DA62DCAB4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60" TargetMode="External"/><Relationship Id="rId7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bav-astro.de/sfs/BAVM_link.php?BAVMnr=3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80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1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x14ac:dyDescent="0.2">
      <c r="A2" t="s">
        <v>26</v>
      </c>
      <c r="B2" s="8" t="s">
        <v>30</v>
      </c>
    </row>
    <row r="4" spans="1:6" ht="14.25" thickTop="1" thickBot="1" x14ac:dyDescent="0.25">
      <c r="A4" s="5" t="s">
        <v>2</v>
      </c>
      <c r="C4" s="2">
        <v>41054.933499999999</v>
      </c>
      <c r="D4" s="3">
        <v>3.7587190000000001</v>
      </c>
    </row>
    <row r="5" spans="1:6" ht="13.5" thickTop="1" x14ac:dyDescent="0.2">
      <c r="A5" s="10" t="s">
        <v>33</v>
      </c>
      <c r="B5" s="11"/>
      <c r="C5" s="12">
        <v>-9.5</v>
      </c>
      <c r="D5" s="11" t="s">
        <v>34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41054.933499999999</v>
      </c>
    </row>
    <row r="8" spans="1:6" x14ac:dyDescent="0.2">
      <c r="A8" t="s">
        <v>5</v>
      </c>
      <c r="C8">
        <f>+D4</f>
        <v>3.7587190000000001</v>
      </c>
    </row>
    <row r="9" spans="1:6" x14ac:dyDescent="0.2">
      <c r="A9" s="26" t="s">
        <v>38</v>
      </c>
      <c r="B9" s="27">
        <v>21</v>
      </c>
      <c r="C9" s="15" t="str">
        <f>"F"&amp;B9</f>
        <v>F21</v>
      </c>
      <c r="D9" s="16" t="str">
        <f>"G"&amp;B9</f>
        <v>G21</v>
      </c>
    </row>
    <row r="10" spans="1:6" ht="13.5" thickBot="1" x14ac:dyDescent="0.25">
      <c r="A10" s="11"/>
      <c r="B10" s="11"/>
      <c r="C10" s="4" t="s">
        <v>22</v>
      </c>
      <c r="D10" s="4" t="s">
        <v>23</v>
      </c>
      <c r="E10" s="11"/>
    </row>
    <row r="11" spans="1:6" x14ac:dyDescent="0.2">
      <c r="A11" s="11" t="s">
        <v>18</v>
      </c>
      <c r="B11" s="11"/>
      <c r="C11" s="13">
        <f ca="1">INTERCEPT(INDIRECT($D$9):G992,INDIRECT($C$9):F992)</f>
        <v>-3.3352890311141997E-2</v>
      </c>
      <c r="D11" s="14"/>
      <c r="E11" s="11"/>
    </row>
    <row r="12" spans="1:6" x14ac:dyDescent="0.2">
      <c r="A12" s="11" t="s">
        <v>19</v>
      </c>
      <c r="B12" s="11"/>
      <c r="C12" s="13">
        <f ca="1">SLOPE(INDIRECT($D$9):G992,INDIRECT($C$9):F992)</f>
        <v>-1.225179780568508E-5</v>
      </c>
      <c r="D12" s="14"/>
      <c r="E12" s="11"/>
    </row>
    <row r="13" spans="1:6" x14ac:dyDescent="0.2">
      <c r="A13" s="11" t="s">
        <v>21</v>
      </c>
      <c r="B13" s="11"/>
      <c r="C13" s="14" t="s">
        <v>16</v>
      </c>
    </row>
    <row r="14" spans="1:6" x14ac:dyDescent="0.2">
      <c r="A14" s="11"/>
      <c r="B14" s="11"/>
      <c r="C14" s="11"/>
    </row>
    <row r="15" spans="1:6" x14ac:dyDescent="0.2">
      <c r="A15" s="17" t="s">
        <v>20</v>
      </c>
      <c r="B15" s="11"/>
      <c r="C15" s="18">
        <f ca="1">(C7+C11)+(C8+C12)*INT(MAX(F21:F3533))</f>
        <v>57995.391461256979</v>
      </c>
      <c r="E15" s="19" t="s">
        <v>41</v>
      </c>
      <c r="F15" s="12">
        <v>1</v>
      </c>
    </row>
    <row r="16" spans="1:6" x14ac:dyDescent="0.2">
      <c r="A16" s="21" t="s">
        <v>6</v>
      </c>
      <c r="B16" s="11"/>
      <c r="C16" s="22">
        <f ca="1">+C8+C12</f>
        <v>3.7587067482021945</v>
      </c>
      <c r="E16" s="19" t="s">
        <v>35</v>
      </c>
      <c r="F16" s="20">
        <f ca="1">NOW()+15018.5+$C$5/24</f>
        <v>60328.732283912032</v>
      </c>
    </row>
    <row r="17" spans="1:21" ht="13.5" thickBot="1" x14ac:dyDescent="0.25">
      <c r="A17" s="19" t="s">
        <v>32</v>
      </c>
      <c r="B17" s="11"/>
      <c r="C17" s="11">
        <f>COUNT(C21:C2191)</f>
        <v>23</v>
      </c>
      <c r="E17" s="19" t="s">
        <v>42</v>
      </c>
      <c r="F17" s="20">
        <f ca="1">ROUND(2*(F16-$C$7)/$C$8,0)/2+F15</f>
        <v>5129</v>
      </c>
    </row>
    <row r="18" spans="1:21" ht="14.25" thickTop="1" thickBot="1" x14ac:dyDescent="0.25">
      <c r="A18" s="21" t="s">
        <v>7</v>
      </c>
      <c r="B18" s="11"/>
      <c r="C18" s="24">
        <f ca="1">+C15</f>
        <v>57995.391461256979</v>
      </c>
      <c r="D18" s="25">
        <f ca="1">+C16</f>
        <v>3.7587067482021945</v>
      </c>
      <c r="E18" s="19" t="s">
        <v>36</v>
      </c>
      <c r="F18" s="16">
        <f ca="1">ROUND(2*(F16-$C$15)/$C$16,0)/2+F15</f>
        <v>622</v>
      </c>
    </row>
    <row r="19" spans="1:21" ht="13.5" thickTop="1" x14ac:dyDescent="0.2">
      <c r="E19" s="19" t="s">
        <v>37</v>
      </c>
      <c r="F19" s="23">
        <f ca="1">+$C$15+$C$16*F18-15018.5-$C$5/24</f>
        <v>45315.202891972083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189</v>
      </c>
      <c r="M20" s="7" t="s">
        <v>190</v>
      </c>
      <c r="N20" s="7" t="s">
        <v>191</v>
      </c>
      <c r="O20" s="7" t="s">
        <v>25</v>
      </c>
      <c r="P20" s="6" t="s">
        <v>24</v>
      </c>
      <c r="Q20" s="4" t="s">
        <v>17</v>
      </c>
    </row>
    <row r="21" spans="1:21" x14ac:dyDescent="0.2">
      <c r="A21" s="28" t="s">
        <v>28</v>
      </c>
      <c r="B21" s="28"/>
      <c r="C21" s="29">
        <v>25238.21</v>
      </c>
      <c r="D21" s="29"/>
      <c r="E21" s="28">
        <f t="shared" ref="E21:E42" si="0">+(C21-C$7)/C$8</f>
        <v>-4208.0090318004613</v>
      </c>
      <c r="F21" s="28">
        <f t="shared" ref="F21:F43" si="1">ROUND(2*E21,0)/2</f>
        <v>-4208</v>
      </c>
      <c r="G21" s="28">
        <f>+C21-(C$7+F21*C$8)</f>
        <v>-3.3948000000236789E-2</v>
      </c>
      <c r="H21" s="28">
        <f>+G21</f>
        <v>-3.3948000000236789E-2</v>
      </c>
      <c r="J21" s="28"/>
      <c r="K21" s="28"/>
      <c r="L21" s="28"/>
      <c r="M21" s="28"/>
      <c r="N21" s="28"/>
      <c r="O21" s="28">
        <f t="shared" ref="O21:O42" ca="1" si="2">+C$11+C$12*$F21</f>
        <v>1.8202674855180817E-2</v>
      </c>
      <c r="P21" s="28"/>
      <c r="Q21" s="30">
        <f t="shared" ref="Q21:Q42" si="3">+C21-15018.5</f>
        <v>10219.709999999999</v>
      </c>
      <c r="R21" s="28" t="s">
        <v>29</v>
      </c>
      <c r="S21" s="28"/>
      <c r="T21" s="28"/>
      <c r="U21" s="28"/>
    </row>
    <row r="22" spans="1:21" x14ac:dyDescent="0.2">
      <c r="A22" s="28" t="s">
        <v>28</v>
      </c>
      <c r="B22" s="28"/>
      <c r="C22" s="29">
        <v>29907.264999999999</v>
      </c>
      <c r="D22" s="29"/>
      <c r="E22" s="28">
        <f t="shared" si="0"/>
        <v>-2965.8158803571109</v>
      </c>
      <c r="F22" s="28">
        <f t="shared" si="1"/>
        <v>-2966</v>
      </c>
      <c r="G22" s="28"/>
      <c r="H22" s="31">
        <v>0.69205399999918882</v>
      </c>
      <c r="J22" s="28"/>
      <c r="K22" s="28"/>
      <c r="L22" s="28"/>
      <c r="M22" s="28"/>
      <c r="N22" s="28"/>
      <c r="O22" s="28">
        <f t="shared" ca="1" si="2"/>
        <v>2.9859419805199489E-3</v>
      </c>
      <c r="P22" s="28"/>
      <c r="Q22" s="30">
        <f t="shared" si="3"/>
        <v>14888.764999999999</v>
      </c>
      <c r="R22" s="28"/>
      <c r="S22" s="28"/>
      <c r="T22" s="28"/>
      <c r="U22" s="28"/>
    </row>
    <row r="23" spans="1:21" x14ac:dyDescent="0.2">
      <c r="A23" s="28" t="s">
        <v>28</v>
      </c>
      <c r="B23" s="28"/>
      <c r="C23" s="29">
        <v>29940.391</v>
      </c>
      <c r="D23" s="29"/>
      <c r="E23" s="28">
        <f t="shared" si="0"/>
        <v>-2957.0027714229232</v>
      </c>
      <c r="F23" s="28">
        <f t="shared" si="1"/>
        <v>-2957</v>
      </c>
      <c r="G23" s="28">
        <f>+C23-(C$7+F23*C$8)</f>
        <v>-1.0417000001325505E-2</v>
      </c>
      <c r="H23" s="28">
        <f>+G23</f>
        <v>-1.0417000001325505E-2</v>
      </c>
      <c r="J23" s="28"/>
      <c r="K23" s="28"/>
      <c r="L23" s="28"/>
      <c r="M23" s="28"/>
      <c r="N23" s="28"/>
      <c r="O23" s="28">
        <f t="shared" ca="1" si="2"/>
        <v>2.8756758002687829E-3</v>
      </c>
      <c r="P23" s="28"/>
      <c r="Q23" s="30">
        <f t="shared" si="3"/>
        <v>14921.891</v>
      </c>
      <c r="R23" s="28"/>
      <c r="S23" s="28"/>
      <c r="T23" s="28"/>
      <c r="U23" s="28"/>
    </row>
    <row r="24" spans="1:21" x14ac:dyDescent="0.2">
      <c r="A24" s="28" t="s">
        <v>28</v>
      </c>
      <c r="B24" s="28"/>
      <c r="C24" s="29">
        <v>30127.599999999999</v>
      </c>
      <c r="D24" s="29"/>
      <c r="E24" s="28">
        <f t="shared" si="0"/>
        <v>-2907.196175079861</v>
      </c>
      <c r="F24" s="28">
        <f t="shared" si="1"/>
        <v>-2907</v>
      </c>
      <c r="G24" s="28"/>
      <c r="H24" s="31">
        <v>-0.73736700000154087</v>
      </c>
      <c r="J24" s="28"/>
      <c r="K24" s="28"/>
      <c r="L24" s="28"/>
      <c r="M24" s="28"/>
      <c r="N24" s="28"/>
      <c r="O24" s="28">
        <f t="shared" ca="1" si="2"/>
        <v>2.2630859099845302E-3</v>
      </c>
      <c r="P24" s="28"/>
      <c r="Q24" s="30">
        <f t="shared" si="3"/>
        <v>15109.099999999999</v>
      </c>
      <c r="R24" s="28"/>
      <c r="S24" s="28"/>
      <c r="T24" s="28"/>
      <c r="U24" s="28"/>
    </row>
    <row r="25" spans="1:21" x14ac:dyDescent="0.2">
      <c r="A25" s="28" t="s">
        <v>28</v>
      </c>
      <c r="B25" s="28"/>
      <c r="C25" s="29">
        <v>30188.468000000001</v>
      </c>
      <c r="D25" s="29"/>
      <c r="E25" s="28">
        <f t="shared" si="0"/>
        <v>-2891.0023601125804</v>
      </c>
      <c r="F25" s="28">
        <f t="shared" si="1"/>
        <v>-2891</v>
      </c>
      <c r="G25" s="28">
        <f t="shared" ref="G25:G42" si="4">+C25-(C$7+F25*C$8)</f>
        <v>-8.8709999981801957E-3</v>
      </c>
      <c r="H25" s="28">
        <f>+G25</f>
        <v>-8.8709999981801957E-3</v>
      </c>
      <c r="J25" s="28"/>
      <c r="K25" s="28"/>
      <c r="L25" s="28"/>
      <c r="M25" s="28"/>
      <c r="N25" s="28"/>
      <c r="O25" s="28">
        <f t="shared" ca="1" si="2"/>
        <v>2.0670571450935663E-3</v>
      </c>
      <c r="P25" s="28"/>
      <c r="Q25" s="30">
        <f t="shared" si="3"/>
        <v>15169.968000000001</v>
      </c>
      <c r="R25" s="28"/>
      <c r="S25" s="28"/>
      <c r="T25" s="28"/>
      <c r="U25" s="28"/>
    </row>
    <row r="26" spans="1:21" x14ac:dyDescent="0.2">
      <c r="A26" s="28" t="s">
        <v>28</v>
      </c>
      <c r="B26" s="28"/>
      <c r="C26" s="29">
        <v>30466.621999999999</v>
      </c>
      <c r="D26" s="29"/>
      <c r="E26" s="28">
        <f t="shared" si="0"/>
        <v>-2817.0000204857024</v>
      </c>
      <c r="F26" s="28">
        <f t="shared" si="1"/>
        <v>-2817</v>
      </c>
      <c r="G26" s="28">
        <f t="shared" si="4"/>
        <v>-7.7000000601401553E-5</v>
      </c>
      <c r="H26" s="28">
        <f>+G26</f>
        <v>-7.7000000601401553E-5</v>
      </c>
      <c r="J26" s="28"/>
      <c r="K26" s="28"/>
      <c r="L26" s="28"/>
      <c r="M26" s="28"/>
      <c r="N26" s="28"/>
      <c r="O26" s="28">
        <f t="shared" ca="1" si="2"/>
        <v>1.1604241074728711E-3</v>
      </c>
      <c r="P26" s="28"/>
      <c r="Q26" s="30">
        <f t="shared" si="3"/>
        <v>15448.121999999999</v>
      </c>
      <c r="R26" s="28"/>
      <c r="S26" s="28"/>
      <c r="T26" s="28"/>
      <c r="U26" s="28"/>
    </row>
    <row r="27" spans="1:21" x14ac:dyDescent="0.2">
      <c r="A27" s="28" t="s">
        <v>28</v>
      </c>
      <c r="B27" s="28"/>
      <c r="C27" s="29">
        <v>30643.27</v>
      </c>
      <c r="D27" s="29"/>
      <c r="E27" s="28">
        <f t="shared" si="0"/>
        <v>-2770.0031579907936</v>
      </c>
      <c r="F27" s="28">
        <f t="shared" si="1"/>
        <v>-2770</v>
      </c>
      <c r="G27" s="28">
        <f t="shared" si="4"/>
        <v>-1.186999999845284E-2</v>
      </c>
      <c r="H27" s="28">
        <f>+G27</f>
        <v>-1.186999999845284E-2</v>
      </c>
      <c r="J27" s="28"/>
      <c r="K27" s="28"/>
      <c r="L27" s="28"/>
      <c r="M27" s="28"/>
      <c r="N27" s="28"/>
      <c r="O27" s="28">
        <f t="shared" ca="1" si="2"/>
        <v>5.845896106056736E-4</v>
      </c>
      <c r="P27" s="28"/>
      <c r="Q27" s="30">
        <f t="shared" si="3"/>
        <v>15624.77</v>
      </c>
      <c r="R27" s="28"/>
      <c r="S27" s="28"/>
      <c r="T27" s="28"/>
      <c r="U27" s="28"/>
    </row>
    <row r="28" spans="1:21" x14ac:dyDescent="0.2">
      <c r="A28" s="28" t="s">
        <v>28</v>
      </c>
      <c r="B28" s="28"/>
      <c r="C28" s="29">
        <v>30857.523000000001</v>
      </c>
      <c r="D28" s="29"/>
      <c r="E28" s="28">
        <f t="shared" si="0"/>
        <v>-2713.0015571794534</v>
      </c>
      <c r="F28" s="28">
        <f t="shared" si="1"/>
        <v>-2713</v>
      </c>
      <c r="G28" s="28">
        <f t="shared" si="4"/>
        <v>-5.8529999951133505E-3</v>
      </c>
      <c r="H28" s="28">
        <f>+G28</f>
        <v>-5.8529999951133505E-3</v>
      </c>
      <c r="J28" s="28"/>
      <c r="K28" s="28"/>
      <c r="L28" s="28"/>
      <c r="M28" s="28"/>
      <c r="N28" s="28"/>
      <c r="O28" s="28">
        <f t="shared" ca="1" si="2"/>
        <v>-1.1376286431837718E-4</v>
      </c>
      <c r="P28" s="28"/>
      <c r="Q28" s="30">
        <f t="shared" si="3"/>
        <v>15839.023000000001</v>
      </c>
      <c r="R28" s="28"/>
      <c r="S28" s="28"/>
      <c r="T28" s="28"/>
      <c r="U28" s="28"/>
    </row>
    <row r="29" spans="1:21" x14ac:dyDescent="0.2">
      <c r="A29" s="28" t="s">
        <v>28</v>
      </c>
      <c r="B29" s="28"/>
      <c r="C29" s="29">
        <v>38713.233800000002</v>
      </c>
      <c r="D29" s="29"/>
      <c r="E29" s="28">
        <f t="shared" si="0"/>
        <v>-623.00472581217093</v>
      </c>
      <c r="F29" s="28">
        <f t="shared" si="1"/>
        <v>-623</v>
      </c>
      <c r="G29" s="28">
        <f t="shared" si="4"/>
        <v>-1.7762999996193685E-2</v>
      </c>
      <c r="H29" s="28"/>
      <c r="J29" s="28">
        <f>+G29</f>
        <v>-1.7762999996193685E-2</v>
      </c>
      <c r="K29" s="28"/>
      <c r="L29" s="28"/>
      <c r="M29" s="28"/>
      <c r="N29" s="28"/>
      <c r="O29" s="28">
        <f t="shared" ca="1" si="2"/>
        <v>-2.5720020278200192E-2</v>
      </c>
      <c r="P29" s="28"/>
      <c r="Q29" s="30">
        <f t="shared" si="3"/>
        <v>23694.733800000002</v>
      </c>
      <c r="R29" s="28"/>
      <c r="S29" s="28"/>
      <c r="T29" s="28"/>
      <c r="U29" s="28"/>
    </row>
    <row r="30" spans="1:21" x14ac:dyDescent="0.2">
      <c r="A30" s="28" t="s">
        <v>28</v>
      </c>
      <c r="B30" s="28"/>
      <c r="C30" s="29">
        <v>40209.220200000003</v>
      </c>
      <c r="D30" s="29"/>
      <c r="E30" s="28">
        <f t="shared" si="0"/>
        <v>-225.00040572333174</v>
      </c>
      <c r="F30" s="28">
        <f t="shared" si="1"/>
        <v>-225</v>
      </c>
      <c r="G30" s="28">
        <f t="shared" si="4"/>
        <v>-1.5249999923980795E-3</v>
      </c>
      <c r="H30" s="28"/>
      <c r="J30" s="28">
        <f>+G30</f>
        <v>-1.5249999923980795E-3</v>
      </c>
      <c r="K30" s="28"/>
      <c r="L30" s="28"/>
      <c r="M30" s="28"/>
      <c r="N30" s="28"/>
      <c r="O30" s="28">
        <f t="shared" ca="1" si="2"/>
        <v>-3.0596235804862853E-2</v>
      </c>
      <c r="P30" s="28"/>
      <c r="Q30" s="30">
        <f t="shared" si="3"/>
        <v>25190.720200000003</v>
      </c>
      <c r="R30" s="28"/>
      <c r="S30" s="28"/>
      <c r="T30" s="28"/>
      <c r="U30" s="28"/>
    </row>
    <row r="31" spans="1:21" x14ac:dyDescent="0.2">
      <c r="A31" s="28" t="s">
        <v>14</v>
      </c>
      <c r="B31" s="28"/>
      <c r="C31" s="29">
        <v>41054.933499999999</v>
      </c>
      <c r="D31" s="29" t="s">
        <v>16</v>
      </c>
      <c r="E31" s="28">
        <f t="shared" si="0"/>
        <v>0</v>
      </c>
      <c r="F31" s="28">
        <f t="shared" si="1"/>
        <v>0</v>
      </c>
      <c r="G31" s="28">
        <f t="shared" si="4"/>
        <v>0</v>
      </c>
      <c r="I31" s="28"/>
      <c r="J31" s="28">
        <f>+G31</f>
        <v>0</v>
      </c>
      <c r="K31" s="28"/>
      <c r="L31" s="28"/>
      <c r="M31" s="28"/>
      <c r="N31" s="28"/>
      <c r="O31" s="28">
        <f t="shared" ca="1" si="2"/>
        <v>-3.3352890311141997E-2</v>
      </c>
      <c r="P31" s="28"/>
      <c r="Q31" s="30">
        <f t="shared" si="3"/>
        <v>26036.433499999999</v>
      </c>
      <c r="R31" s="28"/>
      <c r="S31" s="28"/>
      <c r="T31" s="28"/>
      <c r="U31" s="28"/>
    </row>
    <row r="32" spans="1:21" x14ac:dyDescent="0.2">
      <c r="A32" s="28" t="s">
        <v>28</v>
      </c>
      <c r="B32" s="28"/>
      <c r="C32" s="29">
        <v>44490.428999999996</v>
      </c>
      <c r="D32" s="29"/>
      <c r="E32" s="28">
        <f t="shared" si="0"/>
        <v>914.00700611032562</v>
      </c>
      <c r="F32" s="28">
        <f t="shared" si="1"/>
        <v>914</v>
      </c>
      <c r="G32" s="28">
        <f t="shared" si="4"/>
        <v>2.633399999467656E-2</v>
      </c>
      <c r="H32" s="28"/>
      <c r="I32" s="28">
        <f>+G32</f>
        <v>2.633399999467656E-2</v>
      </c>
      <c r="J32" s="28"/>
      <c r="K32" s="28"/>
      <c r="L32" s="28"/>
      <c r="M32" s="28"/>
      <c r="N32" s="28"/>
      <c r="O32" s="28">
        <f t="shared" ca="1" si="2"/>
        <v>-4.4551033505538157E-2</v>
      </c>
      <c r="P32" s="28"/>
      <c r="Q32" s="30">
        <f t="shared" si="3"/>
        <v>29471.928999999996</v>
      </c>
      <c r="R32" s="28"/>
      <c r="S32" s="28"/>
      <c r="T32" s="28"/>
      <c r="U32" s="28"/>
    </row>
    <row r="33" spans="1:21" x14ac:dyDescent="0.2">
      <c r="A33" s="28" t="s">
        <v>27</v>
      </c>
      <c r="B33" s="28"/>
      <c r="C33" s="29">
        <v>49662.429799999998</v>
      </c>
      <c r="D33" s="29">
        <v>1E-3</v>
      </c>
      <c r="E33" s="28">
        <f t="shared" si="0"/>
        <v>2290.007925572515</v>
      </c>
      <c r="F33" s="28">
        <f t="shared" si="1"/>
        <v>2290</v>
      </c>
      <c r="G33" s="28">
        <f t="shared" si="4"/>
        <v>2.9790000000502914E-2</v>
      </c>
      <c r="H33" s="28"/>
      <c r="I33" s="28"/>
      <c r="J33" s="28">
        <f>+G33</f>
        <v>2.9790000000502914E-2</v>
      </c>
      <c r="K33" s="28"/>
      <c r="L33" s="28"/>
      <c r="M33" s="28"/>
      <c r="N33" s="28"/>
      <c r="O33" s="28">
        <f t="shared" ca="1" si="2"/>
        <v>-6.1409507286160833E-2</v>
      </c>
      <c r="P33" s="28"/>
      <c r="Q33" s="30">
        <f t="shared" si="3"/>
        <v>34643.929799999998</v>
      </c>
      <c r="R33" s="28"/>
      <c r="S33" s="28"/>
      <c r="T33" s="28"/>
      <c r="U33" s="28"/>
    </row>
    <row r="34" spans="1:21" x14ac:dyDescent="0.2">
      <c r="A34" s="45" t="s">
        <v>39</v>
      </c>
      <c r="B34" s="46" t="s">
        <v>40</v>
      </c>
      <c r="C34" s="47">
        <v>55480.834799999997</v>
      </c>
      <c r="D34" s="47">
        <v>1.1000000000000001E-3</v>
      </c>
      <c r="E34" s="28">
        <f t="shared" si="0"/>
        <v>3837.983445955922</v>
      </c>
      <c r="F34" s="28">
        <f t="shared" si="1"/>
        <v>3838</v>
      </c>
      <c r="G34" s="28">
        <f t="shared" si="4"/>
        <v>-6.2222000000474509E-2</v>
      </c>
      <c r="H34" s="28"/>
      <c r="I34" s="28"/>
      <c r="K34" s="28">
        <f>+G34</f>
        <v>-6.2222000000474509E-2</v>
      </c>
      <c r="L34" s="28"/>
      <c r="M34" s="28"/>
      <c r="N34" s="28"/>
      <c r="O34" s="28">
        <f t="shared" ca="1" si="2"/>
        <v>-8.0375290289361329E-2</v>
      </c>
      <c r="P34" s="28"/>
      <c r="Q34" s="30">
        <f t="shared" si="3"/>
        <v>40462.334799999997</v>
      </c>
      <c r="R34" s="28"/>
      <c r="S34" s="28"/>
      <c r="T34" s="28"/>
      <c r="U34" s="28"/>
    </row>
    <row r="35" spans="1:21" x14ac:dyDescent="0.2">
      <c r="A35" s="48" t="s">
        <v>43</v>
      </c>
      <c r="B35" s="46"/>
      <c r="C35" s="48">
        <v>56905.374499999998</v>
      </c>
      <c r="D35" s="48">
        <v>9.4999999999999998E-3</v>
      </c>
      <c r="E35" s="28">
        <f t="shared" si="0"/>
        <v>4216.9795081781849</v>
      </c>
      <c r="F35" s="28">
        <f t="shared" si="1"/>
        <v>4217</v>
      </c>
      <c r="G35" s="28">
        <f t="shared" si="4"/>
        <v>-7.7022999998007435E-2</v>
      </c>
      <c r="H35" s="28"/>
      <c r="I35" s="28"/>
      <c r="J35" s="28">
        <f>+G35</f>
        <v>-7.7022999998007435E-2</v>
      </c>
      <c r="K35" s="28"/>
      <c r="L35" s="28"/>
      <c r="M35" s="28"/>
      <c r="N35" s="28"/>
      <c r="O35" s="28">
        <f t="shared" ca="1" si="2"/>
        <v>-8.5018721657715984E-2</v>
      </c>
      <c r="P35" s="28"/>
      <c r="Q35" s="30">
        <f t="shared" si="3"/>
        <v>41886.874499999998</v>
      </c>
      <c r="R35" s="28"/>
      <c r="S35" s="28"/>
      <c r="T35" s="28"/>
      <c r="U35" s="28"/>
    </row>
    <row r="36" spans="1:21" x14ac:dyDescent="0.2">
      <c r="A36" s="49" t="s">
        <v>1</v>
      </c>
      <c r="B36" s="50" t="s">
        <v>40</v>
      </c>
      <c r="C36" s="51">
        <v>57307.5196</v>
      </c>
      <c r="D36" s="51">
        <v>0.01</v>
      </c>
      <c r="E36" s="28">
        <f t="shared" si="0"/>
        <v>4323.9694427809045</v>
      </c>
      <c r="F36" s="28">
        <f t="shared" si="1"/>
        <v>4324</v>
      </c>
      <c r="G36" s="28">
        <f t="shared" si="4"/>
        <v>-0.11485600000014529</v>
      </c>
      <c r="H36" s="28"/>
      <c r="I36" s="28">
        <f t="shared" ref="I36:I42" si="5">+G36</f>
        <v>-0.11485600000014529</v>
      </c>
      <c r="K36" s="28"/>
      <c r="L36" s="28"/>
      <c r="M36" s="28"/>
      <c r="N36" s="28"/>
      <c r="O36" s="28">
        <f t="shared" ca="1" si="2"/>
        <v>-8.6329664022924274E-2</v>
      </c>
      <c r="P36" s="28"/>
      <c r="Q36" s="30">
        <f t="shared" si="3"/>
        <v>42289.0196</v>
      </c>
      <c r="R36" s="28"/>
    </row>
    <row r="37" spans="1:21" x14ac:dyDescent="0.2">
      <c r="A37" s="49" t="s">
        <v>1</v>
      </c>
      <c r="B37" s="50" t="s">
        <v>40</v>
      </c>
      <c r="C37" s="51">
        <v>57307.523099999999</v>
      </c>
      <c r="D37" s="51">
        <v>0.01</v>
      </c>
      <c r="E37" s="28">
        <f t="shared" si="0"/>
        <v>4323.9703739492097</v>
      </c>
      <c r="F37" s="28">
        <f t="shared" si="1"/>
        <v>4324</v>
      </c>
      <c r="G37" s="28">
        <f t="shared" si="4"/>
        <v>-0.11135600000125123</v>
      </c>
      <c r="H37" s="28"/>
      <c r="I37" s="28">
        <f t="shared" si="5"/>
        <v>-0.11135600000125123</v>
      </c>
      <c r="K37" s="28"/>
      <c r="L37" s="28"/>
      <c r="M37" s="28"/>
      <c r="N37" s="28"/>
      <c r="O37" s="28">
        <f t="shared" ca="1" si="2"/>
        <v>-8.6329664022924274E-2</v>
      </c>
      <c r="P37" s="28"/>
      <c r="Q37" s="30">
        <f t="shared" si="3"/>
        <v>42289.023099999999</v>
      </c>
      <c r="R37" s="28"/>
    </row>
    <row r="38" spans="1:21" x14ac:dyDescent="0.2">
      <c r="A38" s="49" t="s">
        <v>1</v>
      </c>
      <c r="B38" s="50" t="s">
        <v>40</v>
      </c>
      <c r="C38" s="51">
        <v>57307.529300000002</v>
      </c>
      <c r="D38" s="51">
        <v>0.01</v>
      </c>
      <c r="E38" s="28">
        <f t="shared" si="0"/>
        <v>4323.9720234473507</v>
      </c>
      <c r="F38" s="28">
        <f t="shared" si="1"/>
        <v>4324</v>
      </c>
      <c r="G38" s="28">
        <f t="shared" si="4"/>
        <v>-0.10515599999780534</v>
      </c>
      <c r="H38" s="28"/>
      <c r="I38" s="28">
        <f t="shared" si="5"/>
        <v>-0.10515599999780534</v>
      </c>
      <c r="K38" s="28"/>
      <c r="L38" s="28"/>
      <c r="M38" s="28"/>
      <c r="N38" s="28"/>
      <c r="O38" s="28">
        <f t="shared" ca="1" si="2"/>
        <v>-8.6329664022924274E-2</v>
      </c>
      <c r="P38" s="28"/>
      <c r="Q38" s="30">
        <f t="shared" si="3"/>
        <v>42289.029300000002</v>
      </c>
      <c r="R38" s="28"/>
    </row>
    <row r="39" spans="1:21" x14ac:dyDescent="0.2">
      <c r="A39" s="49" t="s">
        <v>1</v>
      </c>
      <c r="B39" s="50" t="s">
        <v>40</v>
      </c>
      <c r="C39" s="51">
        <v>57322.555899999999</v>
      </c>
      <c r="D39" s="51">
        <v>8.9999999999999993E-3</v>
      </c>
      <c r="E39" s="28">
        <f t="shared" si="0"/>
        <v>4327.9698216333809</v>
      </c>
      <c r="F39" s="28">
        <f t="shared" si="1"/>
        <v>4328</v>
      </c>
      <c r="G39" s="28">
        <f t="shared" si="4"/>
        <v>-0.11343199999828357</v>
      </c>
      <c r="H39" s="28"/>
      <c r="I39" s="28">
        <f t="shared" si="5"/>
        <v>-0.11343199999828357</v>
      </c>
      <c r="K39" s="28"/>
      <c r="L39" s="28"/>
      <c r="M39" s="28"/>
      <c r="N39" s="28"/>
      <c r="O39" s="28">
        <f t="shared" ca="1" si="2"/>
        <v>-8.6378671214147024E-2</v>
      </c>
      <c r="P39" s="28"/>
      <c r="Q39" s="30">
        <f t="shared" si="3"/>
        <v>42304.055899999999</v>
      </c>
      <c r="R39" s="28"/>
      <c r="S39" s="28"/>
      <c r="T39" s="28"/>
      <c r="U39" s="28"/>
    </row>
    <row r="40" spans="1:21" x14ac:dyDescent="0.2">
      <c r="A40" s="49" t="s">
        <v>1</v>
      </c>
      <c r="B40" s="50" t="s">
        <v>40</v>
      </c>
      <c r="C40" s="51">
        <v>57322.578399999999</v>
      </c>
      <c r="D40" s="51">
        <v>8.9999999999999993E-3</v>
      </c>
      <c r="E40" s="28">
        <f t="shared" si="0"/>
        <v>4327.975807715341</v>
      </c>
      <c r="F40" s="28">
        <f t="shared" si="1"/>
        <v>4328</v>
      </c>
      <c r="G40" s="28">
        <f t="shared" si="4"/>
        <v>-9.0931999999156687E-2</v>
      </c>
      <c r="H40" s="28"/>
      <c r="I40" s="28">
        <f t="shared" si="5"/>
        <v>-9.0931999999156687E-2</v>
      </c>
      <c r="K40" s="28"/>
      <c r="L40" s="28"/>
      <c r="M40" s="28"/>
      <c r="N40" s="28"/>
      <c r="O40" s="28">
        <f t="shared" ca="1" si="2"/>
        <v>-8.6378671214147024E-2</v>
      </c>
      <c r="P40" s="28"/>
      <c r="Q40" s="30">
        <f t="shared" si="3"/>
        <v>42304.078399999999</v>
      </c>
      <c r="R40" s="28"/>
      <c r="S40" s="28"/>
      <c r="T40" s="28"/>
      <c r="U40" s="28"/>
    </row>
    <row r="41" spans="1:21" x14ac:dyDescent="0.2">
      <c r="A41" s="49" t="s">
        <v>1</v>
      </c>
      <c r="B41" s="50" t="s">
        <v>40</v>
      </c>
      <c r="C41" s="51">
        <v>57322.578399999999</v>
      </c>
      <c r="D41" s="51">
        <v>8.9999999999999993E-3</v>
      </c>
      <c r="E41" s="28">
        <f t="shared" si="0"/>
        <v>4327.975807715341</v>
      </c>
      <c r="F41" s="28">
        <f t="shared" si="1"/>
        <v>4328</v>
      </c>
      <c r="G41" s="28">
        <f t="shared" si="4"/>
        <v>-9.0931999999156687E-2</v>
      </c>
      <c r="H41" s="28"/>
      <c r="I41" s="28">
        <f t="shared" si="5"/>
        <v>-9.0931999999156687E-2</v>
      </c>
      <c r="K41" s="28"/>
      <c r="L41" s="28"/>
      <c r="M41" s="28"/>
      <c r="N41" s="28"/>
      <c r="O41" s="28">
        <f t="shared" ca="1" si="2"/>
        <v>-8.6378671214147024E-2</v>
      </c>
      <c r="P41" s="28"/>
      <c r="Q41" s="30">
        <f t="shared" si="3"/>
        <v>42304.078399999999</v>
      </c>
      <c r="R41" s="28"/>
      <c r="S41" s="28"/>
      <c r="T41" s="28"/>
      <c r="U41" s="28"/>
    </row>
    <row r="42" spans="1:21" x14ac:dyDescent="0.2">
      <c r="A42" s="49" t="s">
        <v>1</v>
      </c>
      <c r="B42" s="50" t="s">
        <v>40</v>
      </c>
      <c r="C42" s="51">
        <v>57405.2454</v>
      </c>
      <c r="D42" s="51">
        <v>4.0000000000000001E-3</v>
      </c>
      <c r="E42" s="28">
        <f t="shared" si="0"/>
        <v>4349.9692049339146</v>
      </c>
      <c r="F42" s="28">
        <f t="shared" si="1"/>
        <v>4350</v>
      </c>
      <c r="G42" s="28">
        <f t="shared" si="4"/>
        <v>-0.11574999999720603</v>
      </c>
      <c r="H42" s="28"/>
      <c r="I42" s="28">
        <f t="shared" si="5"/>
        <v>-0.11574999999720603</v>
      </c>
      <c r="K42" s="28"/>
      <c r="L42" s="28"/>
      <c r="M42" s="28"/>
      <c r="N42" s="28"/>
      <c r="O42" s="28">
        <f t="shared" ca="1" si="2"/>
        <v>-8.6648210765872091E-2</v>
      </c>
      <c r="P42" s="28"/>
      <c r="Q42" s="30">
        <f t="shared" si="3"/>
        <v>42386.7454</v>
      </c>
      <c r="R42" s="28"/>
      <c r="S42" s="28"/>
      <c r="T42" s="28"/>
      <c r="U42" s="28"/>
    </row>
    <row r="43" spans="1:21" x14ac:dyDescent="0.2">
      <c r="A43" s="52" t="s">
        <v>0</v>
      </c>
      <c r="B43" s="53" t="s">
        <v>40</v>
      </c>
      <c r="C43" s="54">
        <v>57995.366300000002</v>
      </c>
      <c r="D43" s="54">
        <v>2.5000000000000001E-3</v>
      </c>
      <c r="E43" s="28">
        <f>+(C43-C$7)/C$8</f>
        <v>4506.9697415529072</v>
      </c>
      <c r="F43" s="28">
        <f t="shared" si="1"/>
        <v>4507</v>
      </c>
      <c r="G43" s="28">
        <f>+C43-(C$7+F43*C$8)</f>
        <v>-0.11373299999831943</v>
      </c>
      <c r="H43" s="28"/>
      <c r="I43" s="28">
        <f>+G43</f>
        <v>-0.11373299999831943</v>
      </c>
      <c r="K43" s="28"/>
      <c r="L43" s="28"/>
      <c r="M43" s="28"/>
      <c r="N43" s="28"/>
      <c r="O43" s="28">
        <f ca="1">+C$11+C$12*$F43</f>
        <v>-8.8571743021364654E-2</v>
      </c>
      <c r="P43" s="28"/>
      <c r="Q43" s="30">
        <f>+C43-15018.5</f>
        <v>42976.866300000002</v>
      </c>
    </row>
    <row r="44" spans="1:21" x14ac:dyDescent="0.2">
      <c r="C44" s="9"/>
      <c r="D44" s="9"/>
    </row>
    <row r="45" spans="1:21" x14ac:dyDescent="0.2">
      <c r="C45" s="9"/>
      <c r="D45" s="9"/>
    </row>
    <row r="46" spans="1:21" x14ac:dyDescent="0.2">
      <c r="C46" s="9"/>
      <c r="D46" s="9"/>
    </row>
    <row r="47" spans="1:21" x14ac:dyDescent="0.2">
      <c r="C47" s="9"/>
      <c r="D47" s="9"/>
    </row>
    <row r="48" spans="1:21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</sheetData>
  <phoneticPr fontId="8" type="noConversion"/>
  <hyperlinks>
    <hyperlink ref="H2415" r:id="rId1" display="http://vsolj.cetus-net.org/bulletin.html"/>
    <hyperlink ref="H64607" r:id="rId2" display="http://vsolj.cetus-net.org/bulletin.html"/>
    <hyperlink ref="H64600" r:id="rId3" display="https://www.aavso.org/ejaavso"/>
    <hyperlink ref="AP1458" r:id="rId4" display="http://cdsbib.u-strasbg.fr/cgi-bin/cdsbib?1990RMxAA..21..381G"/>
    <hyperlink ref="AP1455" r:id="rId5" display="http://cdsbib.u-strasbg.fr/cgi-bin/cdsbib?1990RMxAA..21..381G"/>
    <hyperlink ref="AP1457" r:id="rId6" display="http://cdsbib.u-strasbg.fr/cgi-bin/cdsbib?1990RMxAA..21..381G"/>
    <hyperlink ref="AP1433" r:id="rId7" display="http://cdsbib.u-strasbg.fr/cgi-bin/cdsbib?1990RMxAA..21..381G"/>
    <hyperlink ref="I64607" r:id="rId8" display="http://vsolj.cetus-net.org/bulletin.html"/>
    <hyperlink ref="AQ1594" r:id="rId9" display="http://cdsbib.u-strasbg.fr/cgi-bin/cdsbib?1990RMxAA..21..381G"/>
    <hyperlink ref="AQ3238" r:id="rId10" display="http://cdsbib.u-strasbg.fr/cgi-bin/cdsbib?1990RMxAA..21..381G"/>
    <hyperlink ref="AQ1595" r:id="rId11" display="http://cdsbib.u-strasbg.fr/cgi-bin/cdsbib?1990RMxAA..21..381G"/>
    <hyperlink ref="H64604" r:id="rId12" display="https://www.aavso.org/ejaavso"/>
    <hyperlink ref="H2445" r:id="rId13" display="http://vsolj.cetus-net.org/bulletin.html"/>
    <hyperlink ref="AP5683" r:id="rId14" display="http://cdsbib.u-strasbg.fr/cgi-bin/cdsbib?1990RMxAA..21..381G"/>
    <hyperlink ref="AP5686" r:id="rId15" display="http://cdsbib.u-strasbg.fr/cgi-bin/cdsbib?1990RMxAA..21..381G"/>
    <hyperlink ref="AP5684" r:id="rId16" display="http://cdsbib.u-strasbg.fr/cgi-bin/cdsbib?1990RMxAA..21..381G"/>
    <hyperlink ref="AP5662" r:id="rId17" display="http://cdsbib.u-strasbg.fr/cgi-bin/cdsbib?1990RMxAA..21..381G"/>
    <hyperlink ref="I2445" r:id="rId18" display="http://vsolj.cetus-net.org/bulletin.html"/>
    <hyperlink ref="AQ5796" r:id="rId19" display="http://cdsbib.u-strasbg.fr/cgi-bin/cdsbib?1990RMxAA..21..381G"/>
    <hyperlink ref="AQ348" r:id="rId20" display="http://cdsbib.u-strasbg.fr/cgi-bin/cdsbib?1990RMxAA..21..381G"/>
    <hyperlink ref="AQ5797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7"/>
  <sheetViews>
    <sheetView workbookViewId="0">
      <selection activeCell="A45" sqref="A45:IV376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2" t="s">
        <v>44</v>
      </c>
      <c r="I1" s="33" t="s">
        <v>45</v>
      </c>
      <c r="J1" s="34" t="s">
        <v>46</v>
      </c>
    </row>
    <row r="2" spans="1:16" x14ac:dyDescent="0.2">
      <c r="I2" s="35" t="s">
        <v>47</v>
      </c>
      <c r="J2" s="36" t="s">
        <v>48</v>
      </c>
    </row>
    <row r="3" spans="1:16" x14ac:dyDescent="0.2">
      <c r="A3" s="37" t="s">
        <v>49</v>
      </c>
      <c r="I3" s="35" t="s">
        <v>50</v>
      </c>
      <c r="J3" s="36" t="s">
        <v>51</v>
      </c>
    </row>
    <row r="4" spans="1:16" x14ac:dyDescent="0.2">
      <c r="I4" s="35" t="s">
        <v>52</v>
      </c>
      <c r="J4" s="36" t="s">
        <v>51</v>
      </c>
    </row>
    <row r="5" spans="1:16" ht="13.5" thickBot="1" x14ac:dyDescent="0.25">
      <c r="I5" s="38" t="s">
        <v>53</v>
      </c>
      <c r="J5" s="39" t="s">
        <v>54</v>
      </c>
    </row>
    <row r="10" spans="1:16" ht="13.5" thickBot="1" x14ac:dyDescent="0.25"/>
    <row r="11" spans="1:16" ht="12.75" customHeight="1" thickBot="1" x14ac:dyDescent="0.25">
      <c r="A11" s="9" t="str">
        <f t="shared" ref="A11:A44" si="0">P11</f>
        <v> AN 274.181 </v>
      </c>
      <c r="B11" s="14" t="str">
        <f t="shared" ref="B11:B44" si="1">IF(H11=INT(H11),"I","II")</f>
        <v>I</v>
      </c>
      <c r="C11" s="9">
        <f t="shared" ref="C11:C44" si="2">1*G11</f>
        <v>25238.2</v>
      </c>
      <c r="D11" s="11" t="str">
        <f t="shared" ref="D11:D44" si="3">VLOOKUP(F11,I$1:J$5,2,FALSE)</f>
        <v>vis</v>
      </c>
      <c r="E11" s="40" t="s">
        <v>55</v>
      </c>
      <c r="F11" s="14" t="s">
        <v>53</v>
      </c>
      <c r="G11" s="11" t="str">
        <f t="shared" ref="G11:G44" si="4">MID(I11,3,LEN(I11)-3)</f>
        <v>25238.20</v>
      </c>
      <c r="H11" s="9">
        <f t="shared" ref="H11:H44" si="5">1*K11</f>
        <v>-4208</v>
      </c>
      <c r="I11" s="41" t="s">
        <v>56</v>
      </c>
      <c r="J11" s="42" t="s">
        <v>57</v>
      </c>
      <c r="K11" s="41">
        <v>-4208</v>
      </c>
      <c r="L11" s="41" t="s">
        <v>58</v>
      </c>
      <c r="M11" s="42" t="s">
        <v>59</v>
      </c>
      <c r="N11" s="42"/>
      <c r="O11" s="43" t="s">
        <v>60</v>
      </c>
      <c r="P11" s="43" t="s">
        <v>61</v>
      </c>
    </row>
    <row r="12" spans="1:16" ht="12.75" customHeight="1" thickBot="1" x14ac:dyDescent="0.25">
      <c r="A12" s="9" t="str">
        <f t="shared" si="0"/>
        <v> AN 274.181 </v>
      </c>
      <c r="B12" s="14" t="str">
        <f t="shared" si="1"/>
        <v>I</v>
      </c>
      <c r="C12" s="9">
        <f t="shared" si="2"/>
        <v>25907.32</v>
      </c>
      <c r="D12" s="11" t="str">
        <f t="shared" si="3"/>
        <v>vis</v>
      </c>
      <c r="E12" s="40" t="s">
        <v>55</v>
      </c>
      <c r="F12" s="14" t="s">
        <v>53</v>
      </c>
      <c r="G12" s="11" t="str">
        <f t="shared" si="4"/>
        <v>25907.32</v>
      </c>
      <c r="H12" s="9">
        <f t="shared" si="5"/>
        <v>-4030</v>
      </c>
      <c r="I12" s="41" t="s">
        <v>62</v>
      </c>
      <c r="J12" s="42" t="s">
        <v>63</v>
      </c>
      <c r="K12" s="41">
        <v>-4030</v>
      </c>
      <c r="L12" s="41" t="s">
        <v>64</v>
      </c>
      <c r="M12" s="42" t="s">
        <v>59</v>
      </c>
      <c r="N12" s="42"/>
      <c r="O12" s="43" t="s">
        <v>60</v>
      </c>
      <c r="P12" s="43" t="s">
        <v>61</v>
      </c>
    </row>
    <row r="13" spans="1:16" ht="12.75" customHeight="1" thickBot="1" x14ac:dyDescent="0.25">
      <c r="A13" s="9" t="str">
        <f t="shared" si="0"/>
        <v> AN 274.181 </v>
      </c>
      <c r="B13" s="14" t="str">
        <f t="shared" si="1"/>
        <v>I</v>
      </c>
      <c r="C13" s="9">
        <f t="shared" si="2"/>
        <v>29940.31</v>
      </c>
      <c r="D13" s="11" t="str">
        <f t="shared" si="3"/>
        <v>vis</v>
      </c>
      <c r="E13" s="40" t="s">
        <v>55</v>
      </c>
      <c r="F13" s="14" t="s">
        <v>53</v>
      </c>
      <c r="G13" s="11" t="str">
        <f t="shared" si="4"/>
        <v>29940.31</v>
      </c>
      <c r="H13" s="9">
        <f t="shared" si="5"/>
        <v>-2957</v>
      </c>
      <c r="I13" s="41" t="s">
        <v>65</v>
      </c>
      <c r="J13" s="42" t="s">
        <v>66</v>
      </c>
      <c r="K13" s="41">
        <v>-2957</v>
      </c>
      <c r="L13" s="41" t="s">
        <v>67</v>
      </c>
      <c r="M13" s="42" t="s">
        <v>59</v>
      </c>
      <c r="N13" s="42"/>
      <c r="O13" s="43" t="s">
        <v>60</v>
      </c>
      <c r="P13" s="43" t="s">
        <v>61</v>
      </c>
    </row>
    <row r="14" spans="1:16" ht="12.75" customHeight="1" thickBot="1" x14ac:dyDescent="0.25">
      <c r="A14" s="9" t="str">
        <f t="shared" si="0"/>
        <v> TKZ 33.104 </v>
      </c>
      <c r="B14" s="14" t="str">
        <f t="shared" si="1"/>
        <v>I</v>
      </c>
      <c r="C14" s="9">
        <f t="shared" si="2"/>
        <v>30045.483</v>
      </c>
      <c r="D14" s="11" t="str">
        <f t="shared" si="3"/>
        <v>vis</v>
      </c>
      <c r="E14" s="40" t="s">
        <v>55</v>
      </c>
      <c r="F14" s="14" t="s">
        <v>53</v>
      </c>
      <c r="G14" s="11" t="str">
        <f t="shared" si="4"/>
        <v>30045.483</v>
      </c>
      <c r="H14" s="9">
        <f t="shared" si="5"/>
        <v>-2929</v>
      </c>
      <c r="I14" s="41" t="s">
        <v>68</v>
      </c>
      <c r="J14" s="42" t="s">
        <v>69</v>
      </c>
      <c r="K14" s="41">
        <v>-2929</v>
      </c>
      <c r="L14" s="41" t="s">
        <v>70</v>
      </c>
      <c r="M14" s="42" t="s">
        <v>71</v>
      </c>
      <c r="N14" s="42"/>
      <c r="O14" s="43" t="s">
        <v>72</v>
      </c>
      <c r="P14" s="43" t="s">
        <v>73</v>
      </c>
    </row>
    <row r="15" spans="1:16" ht="12.75" customHeight="1" thickBot="1" x14ac:dyDescent="0.25">
      <c r="A15" s="9" t="str">
        <f t="shared" si="0"/>
        <v> AN 274.181 </v>
      </c>
      <c r="B15" s="14" t="str">
        <f t="shared" si="1"/>
        <v>I</v>
      </c>
      <c r="C15" s="9">
        <f t="shared" si="2"/>
        <v>30188.468000000001</v>
      </c>
      <c r="D15" s="11" t="str">
        <f t="shared" si="3"/>
        <v>vis</v>
      </c>
      <c r="E15" s="40" t="s">
        <v>55</v>
      </c>
      <c r="F15" s="14" t="s">
        <v>53</v>
      </c>
      <c r="G15" s="11" t="str">
        <f t="shared" si="4"/>
        <v>30188.468</v>
      </c>
      <c r="H15" s="9">
        <f t="shared" si="5"/>
        <v>-2891</v>
      </c>
      <c r="I15" s="41" t="s">
        <v>74</v>
      </c>
      <c r="J15" s="42" t="s">
        <v>75</v>
      </c>
      <c r="K15" s="41">
        <v>-2891</v>
      </c>
      <c r="L15" s="41" t="s">
        <v>76</v>
      </c>
      <c r="M15" s="42" t="s">
        <v>59</v>
      </c>
      <c r="N15" s="42"/>
      <c r="O15" s="43" t="s">
        <v>60</v>
      </c>
      <c r="P15" s="43" t="s">
        <v>61</v>
      </c>
    </row>
    <row r="16" spans="1:16" ht="12.75" customHeight="1" thickBot="1" x14ac:dyDescent="0.25">
      <c r="A16" s="9" t="str">
        <f t="shared" si="0"/>
        <v> AN 274.181 </v>
      </c>
      <c r="B16" s="14" t="str">
        <f t="shared" si="1"/>
        <v>I</v>
      </c>
      <c r="C16" s="9">
        <f t="shared" si="2"/>
        <v>30466.621999999999</v>
      </c>
      <c r="D16" s="11" t="str">
        <f t="shared" si="3"/>
        <v>vis</v>
      </c>
      <c r="E16" s="40" t="s">
        <v>55</v>
      </c>
      <c r="F16" s="14" t="s">
        <v>53</v>
      </c>
      <c r="G16" s="11" t="str">
        <f t="shared" si="4"/>
        <v>30466.622</v>
      </c>
      <c r="H16" s="9">
        <f t="shared" si="5"/>
        <v>-2817</v>
      </c>
      <c r="I16" s="41" t="s">
        <v>77</v>
      </c>
      <c r="J16" s="42" t="s">
        <v>78</v>
      </c>
      <c r="K16" s="41">
        <v>-2817</v>
      </c>
      <c r="L16" s="41" t="s">
        <v>79</v>
      </c>
      <c r="M16" s="42" t="s">
        <v>59</v>
      </c>
      <c r="N16" s="42"/>
      <c r="O16" s="43" t="s">
        <v>60</v>
      </c>
      <c r="P16" s="43" t="s">
        <v>61</v>
      </c>
    </row>
    <row r="17" spans="1:16" ht="12.75" customHeight="1" thickBot="1" x14ac:dyDescent="0.25">
      <c r="A17" s="9" t="str">
        <f t="shared" si="0"/>
        <v> AN 274.181 </v>
      </c>
      <c r="B17" s="14" t="str">
        <f t="shared" si="1"/>
        <v>I</v>
      </c>
      <c r="C17" s="9">
        <f t="shared" si="2"/>
        <v>30643.27</v>
      </c>
      <c r="D17" s="11" t="str">
        <f t="shared" si="3"/>
        <v>vis</v>
      </c>
      <c r="E17" s="40" t="s">
        <v>55</v>
      </c>
      <c r="F17" s="14" t="s">
        <v>53</v>
      </c>
      <c r="G17" s="11" t="str">
        <f t="shared" si="4"/>
        <v>30643.270</v>
      </c>
      <c r="H17" s="9">
        <f t="shared" si="5"/>
        <v>-2770</v>
      </c>
      <c r="I17" s="41" t="s">
        <v>80</v>
      </c>
      <c r="J17" s="42" t="s">
        <v>81</v>
      </c>
      <c r="K17" s="41">
        <v>-2770</v>
      </c>
      <c r="L17" s="41" t="s">
        <v>82</v>
      </c>
      <c r="M17" s="42" t="s">
        <v>59</v>
      </c>
      <c r="N17" s="42"/>
      <c r="O17" s="43" t="s">
        <v>60</v>
      </c>
      <c r="P17" s="43" t="s">
        <v>61</v>
      </c>
    </row>
    <row r="18" spans="1:16" ht="12.75" customHeight="1" thickBot="1" x14ac:dyDescent="0.25">
      <c r="A18" s="9" t="str">
        <f t="shared" si="0"/>
        <v> AN 274.181 </v>
      </c>
      <c r="B18" s="14" t="str">
        <f t="shared" si="1"/>
        <v>I</v>
      </c>
      <c r="C18" s="9">
        <f t="shared" si="2"/>
        <v>30857.523000000001</v>
      </c>
      <c r="D18" s="11" t="str">
        <f t="shared" si="3"/>
        <v>vis</v>
      </c>
      <c r="E18" s="40" t="s">
        <v>55</v>
      </c>
      <c r="F18" s="14" t="s">
        <v>53</v>
      </c>
      <c r="G18" s="11" t="str">
        <f t="shared" si="4"/>
        <v>30857.523</v>
      </c>
      <c r="H18" s="9">
        <f t="shared" si="5"/>
        <v>-2713</v>
      </c>
      <c r="I18" s="41" t="s">
        <v>83</v>
      </c>
      <c r="J18" s="42" t="s">
        <v>84</v>
      </c>
      <c r="K18" s="41">
        <v>-2713</v>
      </c>
      <c r="L18" s="41" t="s">
        <v>85</v>
      </c>
      <c r="M18" s="42" t="s">
        <v>59</v>
      </c>
      <c r="N18" s="42"/>
      <c r="O18" s="43" t="s">
        <v>60</v>
      </c>
      <c r="P18" s="43" t="s">
        <v>61</v>
      </c>
    </row>
    <row r="19" spans="1:16" ht="12.75" customHeight="1" thickBot="1" x14ac:dyDescent="0.25">
      <c r="A19" s="9" t="str">
        <f t="shared" si="0"/>
        <v> TKZ 33.104 </v>
      </c>
      <c r="B19" s="14" t="str">
        <f t="shared" si="1"/>
        <v>I</v>
      </c>
      <c r="C19" s="9">
        <f t="shared" si="2"/>
        <v>31733.298999999999</v>
      </c>
      <c r="D19" s="11" t="str">
        <f t="shared" si="3"/>
        <v>vis</v>
      </c>
      <c r="E19" s="40" t="s">
        <v>55</v>
      </c>
      <c r="F19" s="14" t="s">
        <v>53</v>
      </c>
      <c r="G19" s="11" t="str">
        <f t="shared" si="4"/>
        <v>31733.299</v>
      </c>
      <c r="H19" s="9">
        <f t="shared" si="5"/>
        <v>-2480</v>
      </c>
      <c r="I19" s="41" t="s">
        <v>86</v>
      </c>
      <c r="J19" s="42" t="s">
        <v>87</v>
      </c>
      <c r="K19" s="41">
        <v>-2480</v>
      </c>
      <c r="L19" s="41" t="s">
        <v>88</v>
      </c>
      <c r="M19" s="42" t="s">
        <v>71</v>
      </c>
      <c r="N19" s="42"/>
      <c r="O19" s="43" t="s">
        <v>72</v>
      </c>
      <c r="P19" s="43" t="s">
        <v>73</v>
      </c>
    </row>
    <row r="20" spans="1:16" ht="12.75" customHeight="1" thickBot="1" x14ac:dyDescent="0.25">
      <c r="A20" s="9" t="str">
        <f t="shared" si="0"/>
        <v> TKZ 33.104 </v>
      </c>
      <c r="B20" s="14" t="str">
        <f t="shared" si="1"/>
        <v>I</v>
      </c>
      <c r="C20" s="9">
        <f t="shared" si="2"/>
        <v>32590.285</v>
      </c>
      <c r="D20" s="11" t="str">
        <f t="shared" si="3"/>
        <v>vis</v>
      </c>
      <c r="E20" s="40" t="s">
        <v>55</v>
      </c>
      <c r="F20" s="14" t="s">
        <v>53</v>
      </c>
      <c r="G20" s="11" t="str">
        <f t="shared" si="4"/>
        <v>32590.285</v>
      </c>
      <c r="H20" s="9">
        <f t="shared" si="5"/>
        <v>-2252</v>
      </c>
      <c r="I20" s="41" t="s">
        <v>89</v>
      </c>
      <c r="J20" s="42" t="s">
        <v>90</v>
      </c>
      <c r="K20" s="41">
        <v>-2252</v>
      </c>
      <c r="L20" s="41" t="s">
        <v>91</v>
      </c>
      <c r="M20" s="42" t="s">
        <v>71</v>
      </c>
      <c r="N20" s="42"/>
      <c r="O20" s="43" t="s">
        <v>72</v>
      </c>
      <c r="P20" s="43" t="s">
        <v>73</v>
      </c>
    </row>
    <row r="21" spans="1:16" ht="12.75" customHeight="1" thickBot="1" x14ac:dyDescent="0.25">
      <c r="A21" s="9" t="str">
        <f t="shared" si="0"/>
        <v> TKZ 33.104 </v>
      </c>
      <c r="B21" s="14" t="str">
        <f t="shared" si="1"/>
        <v>I</v>
      </c>
      <c r="C21" s="9">
        <f t="shared" si="2"/>
        <v>32620.26</v>
      </c>
      <c r="D21" s="11" t="str">
        <f t="shared" si="3"/>
        <v>vis</v>
      </c>
      <c r="E21" s="40" t="s">
        <v>55</v>
      </c>
      <c r="F21" s="14" t="s">
        <v>53</v>
      </c>
      <c r="G21" s="11" t="str">
        <f t="shared" si="4"/>
        <v>32620.260</v>
      </c>
      <c r="H21" s="9">
        <f t="shared" si="5"/>
        <v>-2244</v>
      </c>
      <c r="I21" s="41" t="s">
        <v>92</v>
      </c>
      <c r="J21" s="42" t="s">
        <v>93</v>
      </c>
      <c r="K21" s="41">
        <v>-2244</v>
      </c>
      <c r="L21" s="41" t="s">
        <v>94</v>
      </c>
      <c r="M21" s="42" t="s">
        <v>71</v>
      </c>
      <c r="N21" s="42"/>
      <c r="O21" s="43" t="s">
        <v>72</v>
      </c>
      <c r="P21" s="43" t="s">
        <v>73</v>
      </c>
    </row>
    <row r="22" spans="1:16" ht="12.75" customHeight="1" thickBot="1" x14ac:dyDescent="0.25">
      <c r="A22" s="9" t="str">
        <f t="shared" si="0"/>
        <v> TKZ 33.104 </v>
      </c>
      <c r="B22" s="14" t="str">
        <f t="shared" si="1"/>
        <v>I</v>
      </c>
      <c r="C22" s="9">
        <f t="shared" si="2"/>
        <v>32981.315000000002</v>
      </c>
      <c r="D22" s="11" t="str">
        <f t="shared" si="3"/>
        <v>vis</v>
      </c>
      <c r="E22" s="40" t="s">
        <v>55</v>
      </c>
      <c r="F22" s="14" t="s">
        <v>53</v>
      </c>
      <c r="G22" s="11" t="str">
        <f t="shared" si="4"/>
        <v>32981.315</v>
      </c>
      <c r="H22" s="9">
        <f t="shared" si="5"/>
        <v>-2148</v>
      </c>
      <c r="I22" s="41" t="s">
        <v>95</v>
      </c>
      <c r="J22" s="42" t="s">
        <v>96</v>
      </c>
      <c r="K22" s="41">
        <v>-2148</v>
      </c>
      <c r="L22" s="41" t="s">
        <v>97</v>
      </c>
      <c r="M22" s="42" t="s">
        <v>71</v>
      </c>
      <c r="N22" s="42"/>
      <c r="O22" s="43" t="s">
        <v>72</v>
      </c>
      <c r="P22" s="43" t="s">
        <v>73</v>
      </c>
    </row>
    <row r="23" spans="1:16" ht="12.75" customHeight="1" thickBot="1" x14ac:dyDescent="0.25">
      <c r="A23" s="9" t="str">
        <f t="shared" si="0"/>
        <v> TKZ 33.104 </v>
      </c>
      <c r="B23" s="14" t="str">
        <f t="shared" si="1"/>
        <v>I</v>
      </c>
      <c r="C23" s="9">
        <f t="shared" si="2"/>
        <v>32996.377999999997</v>
      </c>
      <c r="D23" s="11" t="str">
        <f t="shared" si="3"/>
        <v>vis</v>
      </c>
      <c r="E23" s="40" t="s">
        <v>55</v>
      </c>
      <c r="F23" s="14" t="s">
        <v>53</v>
      </c>
      <c r="G23" s="11" t="str">
        <f t="shared" si="4"/>
        <v>32996.378</v>
      </c>
      <c r="H23" s="9">
        <f t="shared" si="5"/>
        <v>-2144</v>
      </c>
      <c r="I23" s="41" t="s">
        <v>98</v>
      </c>
      <c r="J23" s="42" t="s">
        <v>99</v>
      </c>
      <c r="K23" s="41">
        <v>-2144</v>
      </c>
      <c r="L23" s="41" t="s">
        <v>100</v>
      </c>
      <c r="M23" s="42" t="s">
        <v>71</v>
      </c>
      <c r="N23" s="42"/>
      <c r="O23" s="43" t="s">
        <v>72</v>
      </c>
      <c r="P23" s="43" t="s">
        <v>73</v>
      </c>
    </row>
    <row r="24" spans="1:16" ht="12.75" customHeight="1" thickBot="1" x14ac:dyDescent="0.25">
      <c r="A24" s="9" t="str">
        <f t="shared" si="0"/>
        <v> TKZ 33.104 </v>
      </c>
      <c r="B24" s="14" t="str">
        <f t="shared" si="1"/>
        <v>I</v>
      </c>
      <c r="C24" s="9">
        <f t="shared" si="2"/>
        <v>33011.230000000003</v>
      </c>
      <c r="D24" s="11" t="str">
        <f t="shared" si="3"/>
        <v>vis</v>
      </c>
      <c r="E24" s="40" t="s">
        <v>55</v>
      </c>
      <c r="F24" s="14" t="s">
        <v>53</v>
      </c>
      <c r="G24" s="11" t="str">
        <f t="shared" si="4"/>
        <v>33011.230</v>
      </c>
      <c r="H24" s="9">
        <f t="shared" si="5"/>
        <v>-2140</v>
      </c>
      <c r="I24" s="41" t="s">
        <v>101</v>
      </c>
      <c r="J24" s="42" t="s">
        <v>102</v>
      </c>
      <c r="K24" s="41">
        <v>-2140</v>
      </c>
      <c r="L24" s="41" t="s">
        <v>103</v>
      </c>
      <c r="M24" s="42" t="s">
        <v>71</v>
      </c>
      <c r="N24" s="42"/>
      <c r="O24" s="43" t="s">
        <v>72</v>
      </c>
      <c r="P24" s="43" t="s">
        <v>73</v>
      </c>
    </row>
    <row r="25" spans="1:16" ht="12.75" customHeight="1" thickBot="1" x14ac:dyDescent="0.25">
      <c r="A25" s="9" t="str">
        <f t="shared" si="0"/>
        <v> TKZ 33.104 </v>
      </c>
      <c r="B25" s="14" t="str">
        <f t="shared" si="1"/>
        <v>I</v>
      </c>
      <c r="C25" s="9">
        <f t="shared" si="2"/>
        <v>33567.421999999999</v>
      </c>
      <c r="D25" s="11" t="str">
        <f t="shared" si="3"/>
        <v>vis</v>
      </c>
      <c r="E25" s="40" t="s">
        <v>55</v>
      </c>
      <c r="F25" s="14" t="s">
        <v>53</v>
      </c>
      <c r="G25" s="11" t="str">
        <f t="shared" si="4"/>
        <v>33567.422</v>
      </c>
      <c r="H25" s="9">
        <f t="shared" si="5"/>
        <v>-1992</v>
      </c>
      <c r="I25" s="41" t="s">
        <v>104</v>
      </c>
      <c r="J25" s="42" t="s">
        <v>105</v>
      </c>
      <c r="K25" s="41">
        <v>-1992</v>
      </c>
      <c r="L25" s="41" t="s">
        <v>106</v>
      </c>
      <c r="M25" s="42" t="s">
        <v>71</v>
      </c>
      <c r="N25" s="42"/>
      <c r="O25" s="43" t="s">
        <v>72</v>
      </c>
      <c r="P25" s="43" t="s">
        <v>73</v>
      </c>
    </row>
    <row r="26" spans="1:16" ht="12.75" customHeight="1" thickBot="1" x14ac:dyDescent="0.25">
      <c r="A26" s="9" t="str">
        <f t="shared" si="0"/>
        <v> TKZ 33.104 </v>
      </c>
      <c r="B26" s="14" t="str">
        <f t="shared" si="1"/>
        <v>I</v>
      </c>
      <c r="C26" s="9">
        <f t="shared" si="2"/>
        <v>34240.233999999997</v>
      </c>
      <c r="D26" s="11" t="str">
        <f t="shared" si="3"/>
        <v>vis</v>
      </c>
      <c r="E26" s="40" t="s">
        <v>55</v>
      </c>
      <c r="F26" s="14" t="s">
        <v>53</v>
      </c>
      <c r="G26" s="11" t="str">
        <f t="shared" si="4"/>
        <v>34240.234</v>
      </c>
      <c r="H26" s="9">
        <f t="shared" si="5"/>
        <v>-1813</v>
      </c>
      <c r="I26" s="41" t="s">
        <v>107</v>
      </c>
      <c r="J26" s="42" t="s">
        <v>108</v>
      </c>
      <c r="K26" s="41">
        <v>-1813</v>
      </c>
      <c r="L26" s="41" t="s">
        <v>109</v>
      </c>
      <c r="M26" s="42" t="s">
        <v>71</v>
      </c>
      <c r="N26" s="42"/>
      <c r="O26" s="43" t="s">
        <v>72</v>
      </c>
      <c r="P26" s="43" t="s">
        <v>73</v>
      </c>
    </row>
    <row r="27" spans="1:16" ht="12.75" customHeight="1" thickBot="1" x14ac:dyDescent="0.25">
      <c r="A27" s="9" t="str">
        <f t="shared" si="0"/>
        <v> MHAR 2.2 </v>
      </c>
      <c r="B27" s="14" t="str">
        <f t="shared" si="1"/>
        <v>I</v>
      </c>
      <c r="C27" s="9">
        <f t="shared" si="2"/>
        <v>36822.553999999996</v>
      </c>
      <c r="D27" s="11" t="str">
        <f t="shared" si="3"/>
        <v>vis</v>
      </c>
      <c r="E27" s="40" t="s">
        <v>55</v>
      </c>
      <c r="F27" s="14" t="s">
        <v>53</v>
      </c>
      <c r="G27" s="11" t="str">
        <f t="shared" si="4"/>
        <v>36822.554</v>
      </c>
      <c r="H27" s="9">
        <f t="shared" si="5"/>
        <v>-1126</v>
      </c>
      <c r="I27" s="41" t="s">
        <v>110</v>
      </c>
      <c r="J27" s="42" t="s">
        <v>111</v>
      </c>
      <c r="K27" s="41">
        <v>-1126</v>
      </c>
      <c r="L27" s="41" t="s">
        <v>112</v>
      </c>
      <c r="M27" s="42" t="s">
        <v>71</v>
      </c>
      <c r="N27" s="42"/>
      <c r="O27" s="43" t="s">
        <v>113</v>
      </c>
      <c r="P27" s="43" t="s">
        <v>114</v>
      </c>
    </row>
    <row r="28" spans="1:16" ht="12.75" customHeight="1" thickBot="1" x14ac:dyDescent="0.25">
      <c r="A28" s="9" t="str">
        <f t="shared" si="0"/>
        <v> MHAR 2.2 </v>
      </c>
      <c r="B28" s="14" t="str">
        <f t="shared" si="1"/>
        <v>I</v>
      </c>
      <c r="C28" s="9">
        <f t="shared" si="2"/>
        <v>36841.478000000003</v>
      </c>
      <c r="D28" s="11" t="str">
        <f t="shared" si="3"/>
        <v>vis</v>
      </c>
      <c r="E28" s="40" t="s">
        <v>55</v>
      </c>
      <c r="F28" s="14" t="s">
        <v>53</v>
      </c>
      <c r="G28" s="11" t="str">
        <f t="shared" si="4"/>
        <v>36841.478</v>
      </c>
      <c r="H28" s="9">
        <f t="shared" si="5"/>
        <v>-1121</v>
      </c>
      <c r="I28" s="41" t="s">
        <v>115</v>
      </c>
      <c r="J28" s="42" t="s">
        <v>116</v>
      </c>
      <c r="K28" s="41">
        <v>-1121</v>
      </c>
      <c r="L28" s="41" t="s">
        <v>117</v>
      </c>
      <c r="M28" s="42" t="s">
        <v>71</v>
      </c>
      <c r="N28" s="42"/>
      <c r="O28" s="43" t="s">
        <v>113</v>
      </c>
      <c r="P28" s="43" t="s">
        <v>114</v>
      </c>
    </row>
    <row r="29" spans="1:16" ht="12.75" customHeight="1" thickBot="1" x14ac:dyDescent="0.25">
      <c r="A29" s="9" t="str">
        <f t="shared" si="0"/>
        <v> MHAR 2.2 </v>
      </c>
      <c r="B29" s="14" t="str">
        <f t="shared" si="1"/>
        <v>I</v>
      </c>
      <c r="C29" s="9">
        <f t="shared" si="2"/>
        <v>37044.453999999998</v>
      </c>
      <c r="D29" s="11" t="str">
        <f t="shared" si="3"/>
        <v>vis</v>
      </c>
      <c r="E29" s="40" t="s">
        <v>55</v>
      </c>
      <c r="F29" s="14" t="s">
        <v>53</v>
      </c>
      <c r="G29" s="11" t="str">
        <f t="shared" si="4"/>
        <v>37044.454</v>
      </c>
      <c r="H29" s="9">
        <f t="shared" si="5"/>
        <v>-1067</v>
      </c>
      <c r="I29" s="41" t="s">
        <v>118</v>
      </c>
      <c r="J29" s="42" t="s">
        <v>119</v>
      </c>
      <c r="K29" s="41">
        <v>-1067</v>
      </c>
      <c r="L29" s="41" t="s">
        <v>120</v>
      </c>
      <c r="M29" s="42" t="s">
        <v>71</v>
      </c>
      <c r="N29" s="42"/>
      <c r="O29" s="43" t="s">
        <v>113</v>
      </c>
      <c r="P29" s="43" t="s">
        <v>114</v>
      </c>
    </row>
    <row r="30" spans="1:16" ht="12.75" customHeight="1" thickBot="1" x14ac:dyDescent="0.25">
      <c r="A30" s="9" t="str">
        <f t="shared" si="0"/>
        <v> MHAR 2.2 </v>
      </c>
      <c r="B30" s="14" t="str">
        <f t="shared" si="1"/>
        <v>I</v>
      </c>
      <c r="C30" s="9">
        <f t="shared" si="2"/>
        <v>38288.531000000003</v>
      </c>
      <c r="D30" s="11" t="str">
        <f t="shared" si="3"/>
        <v>vis</v>
      </c>
      <c r="E30" s="40" t="s">
        <v>55</v>
      </c>
      <c r="F30" s="14" t="s">
        <v>53</v>
      </c>
      <c r="G30" s="11" t="str">
        <f t="shared" si="4"/>
        <v>38288.531</v>
      </c>
      <c r="H30" s="9">
        <f t="shared" si="5"/>
        <v>-736</v>
      </c>
      <c r="I30" s="41" t="s">
        <v>121</v>
      </c>
      <c r="J30" s="42" t="s">
        <v>122</v>
      </c>
      <c r="K30" s="41">
        <v>-736</v>
      </c>
      <c r="L30" s="41" t="s">
        <v>123</v>
      </c>
      <c r="M30" s="42" t="s">
        <v>71</v>
      </c>
      <c r="N30" s="42"/>
      <c r="O30" s="43" t="s">
        <v>113</v>
      </c>
      <c r="P30" s="43" t="s">
        <v>114</v>
      </c>
    </row>
    <row r="31" spans="1:16" ht="12.75" customHeight="1" thickBot="1" x14ac:dyDescent="0.25">
      <c r="A31" s="9" t="str">
        <f t="shared" si="0"/>
        <v> BAC 21.353 </v>
      </c>
      <c r="B31" s="14" t="str">
        <f t="shared" si="1"/>
        <v>I</v>
      </c>
      <c r="C31" s="9">
        <f t="shared" si="2"/>
        <v>38713.238799999999</v>
      </c>
      <c r="D31" s="11" t="str">
        <f t="shared" si="3"/>
        <v>vis</v>
      </c>
      <c r="E31" s="40" t="s">
        <v>55</v>
      </c>
      <c r="F31" s="14" t="s">
        <v>53</v>
      </c>
      <c r="G31" s="11" t="str">
        <f t="shared" si="4"/>
        <v>38713.2388</v>
      </c>
      <c r="H31" s="9">
        <f t="shared" si="5"/>
        <v>-623</v>
      </c>
      <c r="I31" s="41" t="s">
        <v>124</v>
      </c>
      <c r="J31" s="42" t="s">
        <v>125</v>
      </c>
      <c r="K31" s="41">
        <v>-623</v>
      </c>
      <c r="L31" s="41" t="s">
        <v>126</v>
      </c>
      <c r="M31" s="42" t="s">
        <v>127</v>
      </c>
      <c r="N31" s="42" t="s">
        <v>128</v>
      </c>
      <c r="O31" s="43" t="s">
        <v>129</v>
      </c>
      <c r="P31" s="43" t="s">
        <v>130</v>
      </c>
    </row>
    <row r="32" spans="1:16" ht="12.75" customHeight="1" thickBot="1" x14ac:dyDescent="0.25">
      <c r="A32" s="9" t="str">
        <f t="shared" si="0"/>
        <v> MHAR 2.2 </v>
      </c>
      <c r="B32" s="14" t="str">
        <f t="shared" si="1"/>
        <v>I</v>
      </c>
      <c r="C32" s="9">
        <f t="shared" si="2"/>
        <v>39055.343999999997</v>
      </c>
      <c r="D32" s="11" t="str">
        <f t="shared" si="3"/>
        <v>vis</v>
      </c>
      <c r="E32" s="40" t="s">
        <v>55</v>
      </c>
      <c r="F32" s="14" t="s">
        <v>53</v>
      </c>
      <c r="G32" s="11" t="str">
        <f t="shared" si="4"/>
        <v>39055.344</v>
      </c>
      <c r="H32" s="9">
        <f t="shared" si="5"/>
        <v>-532</v>
      </c>
      <c r="I32" s="41" t="s">
        <v>131</v>
      </c>
      <c r="J32" s="42" t="s">
        <v>132</v>
      </c>
      <c r="K32" s="41">
        <v>-532</v>
      </c>
      <c r="L32" s="41" t="s">
        <v>133</v>
      </c>
      <c r="M32" s="42" t="s">
        <v>71</v>
      </c>
      <c r="N32" s="42"/>
      <c r="O32" s="43" t="s">
        <v>113</v>
      </c>
      <c r="P32" s="43" t="s">
        <v>114</v>
      </c>
    </row>
    <row r="33" spans="1:16" ht="12.75" customHeight="1" thickBot="1" x14ac:dyDescent="0.25">
      <c r="A33" s="9" t="str">
        <f t="shared" si="0"/>
        <v> MHAR 2.2 </v>
      </c>
      <c r="B33" s="14" t="str">
        <f t="shared" si="1"/>
        <v>I</v>
      </c>
      <c r="C33" s="9">
        <f t="shared" si="2"/>
        <v>39179.311000000002</v>
      </c>
      <c r="D33" s="11" t="str">
        <f t="shared" si="3"/>
        <v>vis</v>
      </c>
      <c r="E33" s="40" t="s">
        <v>55</v>
      </c>
      <c r="F33" s="14" t="s">
        <v>53</v>
      </c>
      <c r="G33" s="11" t="str">
        <f t="shared" si="4"/>
        <v>39179.311</v>
      </c>
      <c r="H33" s="9">
        <f t="shared" si="5"/>
        <v>-499</v>
      </c>
      <c r="I33" s="41" t="s">
        <v>134</v>
      </c>
      <c r="J33" s="42" t="s">
        <v>135</v>
      </c>
      <c r="K33" s="41">
        <v>-499</v>
      </c>
      <c r="L33" s="41" t="s">
        <v>136</v>
      </c>
      <c r="M33" s="42" t="s">
        <v>71</v>
      </c>
      <c r="N33" s="42"/>
      <c r="O33" s="43" t="s">
        <v>113</v>
      </c>
      <c r="P33" s="43" t="s">
        <v>114</v>
      </c>
    </row>
    <row r="34" spans="1:16" ht="12.75" customHeight="1" thickBot="1" x14ac:dyDescent="0.25">
      <c r="A34" s="9" t="str">
        <f t="shared" si="0"/>
        <v> MHAR 2.2 </v>
      </c>
      <c r="B34" s="14" t="str">
        <f t="shared" si="1"/>
        <v>I</v>
      </c>
      <c r="C34" s="9">
        <f t="shared" si="2"/>
        <v>39442.49</v>
      </c>
      <c r="D34" s="11" t="str">
        <f t="shared" si="3"/>
        <v>vis</v>
      </c>
      <c r="E34" s="40" t="s">
        <v>55</v>
      </c>
      <c r="F34" s="14" t="s">
        <v>53</v>
      </c>
      <c r="G34" s="11" t="str">
        <f t="shared" si="4"/>
        <v>39442.490</v>
      </c>
      <c r="H34" s="9">
        <f t="shared" si="5"/>
        <v>-429</v>
      </c>
      <c r="I34" s="41" t="s">
        <v>137</v>
      </c>
      <c r="J34" s="42" t="s">
        <v>138</v>
      </c>
      <c r="K34" s="41">
        <v>-429</v>
      </c>
      <c r="L34" s="41" t="s">
        <v>139</v>
      </c>
      <c r="M34" s="42" t="s">
        <v>71</v>
      </c>
      <c r="N34" s="42"/>
      <c r="O34" s="43" t="s">
        <v>113</v>
      </c>
      <c r="P34" s="43" t="s">
        <v>114</v>
      </c>
    </row>
    <row r="35" spans="1:16" ht="12.75" customHeight="1" thickBot="1" x14ac:dyDescent="0.25">
      <c r="A35" s="9" t="str">
        <f t="shared" si="0"/>
        <v> BAC 21.353 </v>
      </c>
      <c r="B35" s="14" t="str">
        <f t="shared" si="1"/>
        <v>I</v>
      </c>
      <c r="C35" s="9">
        <f t="shared" si="2"/>
        <v>40209.220200000003</v>
      </c>
      <c r="D35" s="11" t="str">
        <f t="shared" si="3"/>
        <v>vis</v>
      </c>
      <c r="E35" s="40" t="s">
        <v>55</v>
      </c>
      <c r="F35" s="14" t="s">
        <v>53</v>
      </c>
      <c r="G35" s="11" t="str">
        <f t="shared" si="4"/>
        <v>40209.2202</v>
      </c>
      <c r="H35" s="9">
        <f t="shared" si="5"/>
        <v>-225</v>
      </c>
      <c r="I35" s="41" t="s">
        <v>140</v>
      </c>
      <c r="J35" s="42" t="s">
        <v>141</v>
      </c>
      <c r="K35" s="41">
        <v>-225</v>
      </c>
      <c r="L35" s="41" t="s">
        <v>142</v>
      </c>
      <c r="M35" s="42" t="s">
        <v>127</v>
      </c>
      <c r="N35" s="42" t="s">
        <v>128</v>
      </c>
      <c r="O35" s="43" t="s">
        <v>129</v>
      </c>
      <c r="P35" s="43" t="s">
        <v>130</v>
      </c>
    </row>
    <row r="36" spans="1:16" ht="12.75" customHeight="1" thickBot="1" x14ac:dyDescent="0.25">
      <c r="A36" s="9" t="str">
        <f t="shared" si="0"/>
        <v>BAVM 32 </v>
      </c>
      <c r="B36" s="14" t="str">
        <f t="shared" si="1"/>
        <v>I</v>
      </c>
      <c r="C36" s="9">
        <f t="shared" si="2"/>
        <v>44490.428999999996</v>
      </c>
      <c r="D36" s="11" t="str">
        <f t="shared" si="3"/>
        <v>vis</v>
      </c>
      <c r="E36" s="40" t="s">
        <v>55</v>
      </c>
      <c r="F36" s="14" t="s">
        <v>53</v>
      </c>
      <c r="G36" s="11" t="str">
        <f t="shared" si="4"/>
        <v>44490.429</v>
      </c>
      <c r="H36" s="9">
        <f t="shared" si="5"/>
        <v>914</v>
      </c>
      <c r="I36" s="41" t="s">
        <v>143</v>
      </c>
      <c r="J36" s="42" t="s">
        <v>144</v>
      </c>
      <c r="K36" s="41">
        <v>914</v>
      </c>
      <c r="L36" s="41" t="s">
        <v>145</v>
      </c>
      <c r="M36" s="42" t="s">
        <v>59</v>
      </c>
      <c r="N36" s="42"/>
      <c r="O36" s="43" t="s">
        <v>146</v>
      </c>
      <c r="P36" s="44" t="s">
        <v>147</v>
      </c>
    </row>
    <row r="37" spans="1:16" ht="12.75" customHeight="1" thickBot="1" x14ac:dyDescent="0.25">
      <c r="A37" s="9" t="str">
        <f t="shared" si="0"/>
        <v>BAVM 60 </v>
      </c>
      <c r="B37" s="14" t="str">
        <f t="shared" si="1"/>
        <v>I</v>
      </c>
      <c r="C37" s="9">
        <f t="shared" si="2"/>
        <v>48557.364600000001</v>
      </c>
      <c r="D37" s="11" t="str">
        <f t="shared" si="3"/>
        <v>vis</v>
      </c>
      <c r="E37" s="40" t="s">
        <v>55</v>
      </c>
      <c r="F37" s="14" t="s">
        <v>53</v>
      </c>
      <c r="G37" s="11" t="str">
        <f t="shared" si="4"/>
        <v>48557.3646</v>
      </c>
      <c r="H37" s="9">
        <f t="shared" si="5"/>
        <v>1996</v>
      </c>
      <c r="I37" s="41" t="s">
        <v>148</v>
      </c>
      <c r="J37" s="42" t="s">
        <v>149</v>
      </c>
      <c r="K37" s="41">
        <v>1996</v>
      </c>
      <c r="L37" s="41" t="s">
        <v>150</v>
      </c>
      <c r="M37" s="42" t="s">
        <v>127</v>
      </c>
      <c r="N37" s="42" t="s">
        <v>151</v>
      </c>
      <c r="O37" s="43" t="s">
        <v>152</v>
      </c>
      <c r="P37" s="44" t="s">
        <v>153</v>
      </c>
    </row>
    <row r="38" spans="1:16" ht="12.75" customHeight="1" thickBot="1" x14ac:dyDescent="0.25">
      <c r="A38" s="9" t="str">
        <f t="shared" si="0"/>
        <v>BAVM 60 </v>
      </c>
      <c r="B38" s="14" t="str">
        <f t="shared" si="1"/>
        <v>I</v>
      </c>
      <c r="C38" s="9">
        <f t="shared" si="2"/>
        <v>48557.3675</v>
      </c>
      <c r="D38" s="11" t="str">
        <f t="shared" si="3"/>
        <v>vis</v>
      </c>
      <c r="E38" s="40" t="s">
        <v>55</v>
      </c>
      <c r="F38" s="14" t="s">
        <v>53</v>
      </c>
      <c r="G38" s="11" t="str">
        <f t="shared" si="4"/>
        <v>48557.3675</v>
      </c>
      <c r="H38" s="9">
        <f t="shared" si="5"/>
        <v>1996</v>
      </c>
      <c r="I38" s="41" t="s">
        <v>154</v>
      </c>
      <c r="J38" s="42" t="s">
        <v>155</v>
      </c>
      <c r="K38" s="41">
        <v>1996</v>
      </c>
      <c r="L38" s="41" t="s">
        <v>156</v>
      </c>
      <c r="M38" s="42" t="s">
        <v>127</v>
      </c>
      <c r="N38" s="42" t="s">
        <v>157</v>
      </c>
      <c r="O38" s="43" t="s">
        <v>152</v>
      </c>
      <c r="P38" s="44" t="s">
        <v>153</v>
      </c>
    </row>
    <row r="39" spans="1:16" ht="12.75" customHeight="1" thickBot="1" x14ac:dyDescent="0.25">
      <c r="A39" s="9" t="str">
        <f t="shared" si="0"/>
        <v>BAVM 80 </v>
      </c>
      <c r="B39" s="14" t="str">
        <f t="shared" si="1"/>
        <v>I</v>
      </c>
      <c r="C39" s="9">
        <f t="shared" si="2"/>
        <v>49662.429799999998</v>
      </c>
      <c r="D39" s="11" t="str">
        <f t="shared" si="3"/>
        <v>vis</v>
      </c>
      <c r="E39" s="40" t="s">
        <v>55</v>
      </c>
      <c r="F39" s="14" t="s">
        <v>53</v>
      </c>
      <c r="G39" s="11" t="str">
        <f t="shared" si="4"/>
        <v>49662.4298</v>
      </c>
      <c r="H39" s="9">
        <f t="shared" si="5"/>
        <v>2290</v>
      </c>
      <c r="I39" s="41" t="s">
        <v>158</v>
      </c>
      <c r="J39" s="42" t="s">
        <v>159</v>
      </c>
      <c r="K39" s="41">
        <v>2290</v>
      </c>
      <c r="L39" s="41" t="s">
        <v>160</v>
      </c>
      <c r="M39" s="42" t="s">
        <v>127</v>
      </c>
      <c r="N39" s="42" t="s">
        <v>53</v>
      </c>
      <c r="O39" s="43" t="s">
        <v>152</v>
      </c>
      <c r="P39" s="44" t="s">
        <v>161</v>
      </c>
    </row>
    <row r="40" spans="1:16" ht="12.75" customHeight="1" thickBot="1" x14ac:dyDescent="0.25">
      <c r="A40" s="9" t="str">
        <f t="shared" si="0"/>
        <v>BAVM 203 </v>
      </c>
      <c r="B40" s="14" t="str">
        <f t="shared" si="1"/>
        <v>I</v>
      </c>
      <c r="C40" s="9">
        <f t="shared" si="2"/>
        <v>54815.547400000003</v>
      </c>
      <c r="D40" s="11" t="str">
        <f t="shared" si="3"/>
        <v>vis</v>
      </c>
      <c r="E40" s="40" t="s">
        <v>55</v>
      </c>
      <c r="F40" s="14" t="s">
        <v>53</v>
      </c>
      <c r="G40" s="11" t="str">
        <f t="shared" si="4"/>
        <v>54815.5474</v>
      </c>
      <c r="H40" s="9">
        <f t="shared" si="5"/>
        <v>3661</v>
      </c>
      <c r="I40" s="41" t="s">
        <v>162</v>
      </c>
      <c r="J40" s="42" t="s">
        <v>163</v>
      </c>
      <c r="K40" s="41">
        <v>3661</v>
      </c>
      <c r="L40" s="41" t="s">
        <v>164</v>
      </c>
      <c r="M40" s="42" t="s">
        <v>165</v>
      </c>
      <c r="N40" s="42" t="s">
        <v>166</v>
      </c>
      <c r="O40" s="43" t="s">
        <v>152</v>
      </c>
      <c r="P40" s="44" t="s">
        <v>167</v>
      </c>
    </row>
    <row r="41" spans="1:16" ht="12.75" customHeight="1" thickBot="1" x14ac:dyDescent="0.25">
      <c r="A41" s="9" t="str">
        <f t="shared" si="0"/>
        <v>IBVS 5960 </v>
      </c>
      <c r="B41" s="14" t="str">
        <f t="shared" si="1"/>
        <v>I</v>
      </c>
      <c r="C41" s="9">
        <f t="shared" si="2"/>
        <v>55480.834799999997</v>
      </c>
      <c r="D41" s="11" t="str">
        <f t="shared" si="3"/>
        <v>vis</v>
      </c>
      <c r="E41" s="40" t="s">
        <v>55</v>
      </c>
      <c r="F41" s="14" t="s">
        <v>53</v>
      </c>
      <c r="G41" s="11" t="str">
        <f t="shared" si="4"/>
        <v>55480.8348</v>
      </c>
      <c r="H41" s="9">
        <f t="shared" si="5"/>
        <v>3838</v>
      </c>
      <c r="I41" s="41" t="s">
        <v>168</v>
      </c>
      <c r="J41" s="42" t="s">
        <v>169</v>
      </c>
      <c r="K41" s="41" t="s">
        <v>170</v>
      </c>
      <c r="L41" s="41" t="s">
        <v>171</v>
      </c>
      <c r="M41" s="42" t="s">
        <v>165</v>
      </c>
      <c r="N41" s="42" t="s">
        <v>53</v>
      </c>
      <c r="O41" s="43" t="s">
        <v>172</v>
      </c>
      <c r="P41" s="44" t="s">
        <v>173</v>
      </c>
    </row>
    <row r="42" spans="1:16" ht="12.75" customHeight="1" thickBot="1" x14ac:dyDescent="0.25">
      <c r="A42" s="9" t="str">
        <f t="shared" si="0"/>
        <v>BAVM 225 </v>
      </c>
      <c r="B42" s="14" t="str">
        <f t="shared" si="1"/>
        <v>I</v>
      </c>
      <c r="C42" s="9">
        <f t="shared" si="2"/>
        <v>55879.255700000002</v>
      </c>
      <c r="D42" s="11" t="str">
        <f t="shared" si="3"/>
        <v>vis</v>
      </c>
      <c r="E42" s="40" t="s">
        <v>55</v>
      </c>
      <c r="F42" s="14" t="s">
        <v>53</v>
      </c>
      <c r="G42" s="11" t="str">
        <f t="shared" si="4"/>
        <v>55879.2557</v>
      </c>
      <c r="H42" s="9">
        <f t="shared" si="5"/>
        <v>3944</v>
      </c>
      <c r="I42" s="41" t="s">
        <v>174</v>
      </c>
      <c r="J42" s="42" t="s">
        <v>175</v>
      </c>
      <c r="K42" s="41" t="s">
        <v>176</v>
      </c>
      <c r="L42" s="41" t="s">
        <v>177</v>
      </c>
      <c r="M42" s="42" t="s">
        <v>165</v>
      </c>
      <c r="N42" s="42" t="s">
        <v>166</v>
      </c>
      <c r="O42" s="43" t="s">
        <v>178</v>
      </c>
      <c r="P42" s="44" t="s">
        <v>179</v>
      </c>
    </row>
    <row r="43" spans="1:16" ht="12.75" customHeight="1" thickBot="1" x14ac:dyDescent="0.25">
      <c r="A43" s="9" t="str">
        <f t="shared" si="0"/>
        <v>BAVM 225 </v>
      </c>
      <c r="B43" s="14" t="str">
        <f t="shared" si="1"/>
        <v>I</v>
      </c>
      <c r="C43" s="9">
        <f t="shared" si="2"/>
        <v>55894.285900000003</v>
      </c>
      <c r="D43" s="11" t="str">
        <f t="shared" si="3"/>
        <v>vis</v>
      </c>
      <c r="E43" s="40" t="s">
        <v>55</v>
      </c>
      <c r="F43" s="14" t="s">
        <v>53</v>
      </c>
      <c r="G43" s="11" t="str">
        <f t="shared" si="4"/>
        <v>55894.2859</v>
      </c>
      <c r="H43" s="9">
        <f t="shared" si="5"/>
        <v>3948</v>
      </c>
      <c r="I43" s="41" t="s">
        <v>180</v>
      </c>
      <c r="J43" s="42" t="s">
        <v>181</v>
      </c>
      <c r="K43" s="41" t="s">
        <v>182</v>
      </c>
      <c r="L43" s="41" t="s">
        <v>183</v>
      </c>
      <c r="M43" s="42" t="s">
        <v>165</v>
      </c>
      <c r="N43" s="42" t="s">
        <v>166</v>
      </c>
      <c r="O43" s="43" t="s">
        <v>152</v>
      </c>
      <c r="P43" s="44" t="s">
        <v>179</v>
      </c>
    </row>
    <row r="44" spans="1:16" ht="12.75" customHeight="1" thickBot="1" x14ac:dyDescent="0.25">
      <c r="A44" s="9" t="str">
        <f t="shared" si="0"/>
        <v>BAVM 239 </v>
      </c>
      <c r="B44" s="14" t="str">
        <f t="shared" si="1"/>
        <v>I</v>
      </c>
      <c r="C44" s="9">
        <f t="shared" si="2"/>
        <v>56905.374499999998</v>
      </c>
      <c r="D44" s="11" t="str">
        <f t="shared" si="3"/>
        <v>vis</v>
      </c>
      <c r="E44" s="40" t="s">
        <v>55</v>
      </c>
      <c r="F44" s="14" t="s">
        <v>53</v>
      </c>
      <c r="G44" s="11" t="str">
        <f t="shared" si="4"/>
        <v>56905.3745</v>
      </c>
      <c r="H44" s="9">
        <f t="shared" si="5"/>
        <v>4217</v>
      </c>
      <c r="I44" s="41" t="s">
        <v>184</v>
      </c>
      <c r="J44" s="42" t="s">
        <v>185</v>
      </c>
      <c r="K44" s="41" t="s">
        <v>186</v>
      </c>
      <c r="L44" s="41" t="s">
        <v>187</v>
      </c>
      <c r="M44" s="42" t="s">
        <v>165</v>
      </c>
      <c r="N44" s="42" t="s">
        <v>166</v>
      </c>
      <c r="O44" s="43" t="s">
        <v>152</v>
      </c>
      <c r="P44" s="44" t="s">
        <v>188</v>
      </c>
    </row>
    <row r="45" spans="1:16" x14ac:dyDescent="0.2">
      <c r="B45" s="14"/>
      <c r="F45" s="14"/>
    </row>
    <row r="46" spans="1:16" x14ac:dyDescent="0.2">
      <c r="B46" s="14"/>
      <c r="F46" s="14"/>
    </row>
    <row r="47" spans="1:16" x14ac:dyDescent="0.2">
      <c r="B47" s="14"/>
      <c r="F47" s="14"/>
    </row>
    <row r="48" spans="1:16" x14ac:dyDescent="0.2">
      <c r="B48" s="14"/>
      <c r="F48" s="14"/>
    </row>
    <row r="49" spans="2:6" x14ac:dyDescent="0.2">
      <c r="B49" s="14"/>
      <c r="F49" s="14"/>
    </row>
    <row r="50" spans="2:6" x14ac:dyDescent="0.2">
      <c r="B50" s="14"/>
      <c r="F50" s="14"/>
    </row>
    <row r="51" spans="2:6" x14ac:dyDescent="0.2">
      <c r="B51" s="14"/>
      <c r="F51" s="14"/>
    </row>
    <row r="52" spans="2:6" x14ac:dyDescent="0.2">
      <c r="B52" s="14"/>
      <c r="F52" s="14"/>
    </row>
    <row r="53" spans="2:6" x14ac:dyDescent="0.2">
      <c r="B53" s="14"/>
      <c r="F53" s="14"/>
    </row>
    <row r="54" spans="2:6" x14ac:dyDescent="0.2">
      <c r="B54" s="14"/>
      <c r="F54" s="14"/>
    </row>
    <row r="55" spans="2:6" x14ac:dyDescent="0.2">
      <c r="B55" s="14"/>
      <c r="F55" s="14"/>
    </row>
    <row r="56" spans="2:6" x14ac:dyDescent="0.2">
      <c r="B56" s="14"/>
      <c r="F56" s="14"/>
    </row>
    <row r="57" spans="2:6" x14ac:dyDescent="0.2">
      <c r="B57" s="14"/>
      <c r="F57" s="14"/>
    </row>
    <row r="58" spans="2:6" x14ac:dyDescent="0.2">
      <c r="B58" s="14"/>
      <c r="F58" s="14"/>
    </row>
    <row r="59" spans="2:6" x14ac:dyDescent="0.2">
      <c r="B59" s="14"/>
      <c r="F59" s="14"/>
    </row>
    <row r="60" spans="2:6" x14ac:dyDescent="0.2">
      <c r="B60" s="14"/>
      <c r="F60" s="14"/>
    </row>
    <row r="61" spans="2:6" x14ac:dyDescent="0.2">
      <c r="B61" s="14"/>
      <c r="F61" s="14"/>
    </row>
    <row r="62" spans="2:6" x14ac:dyDescent="0.2">
      <c r="B62" s="14"/>
      <c r="F62" s="14"/>
    </row>
    <row r="63" spans="2:6" x14ac:dyDescent="0.2">
      <c r="B63" s="14"/>
      <c r="F63" s="14"/>
    </row>
    <row r="64" spans="2: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</sheetData>
  <phoneticPr fontId="8" type="noConversion"/>
  <hyperlinks>
    <hyperlink ref="A3" r:id="rId1"/>
    <hyperlink ref="P36" r:id="rId2" display="http://www.bav-astro.de/sfs/BAVM_link.php?BAVMnr=32"/>
    <hyperlink ref="P37" r:id="rId3" display="http://www.bav-astro.de/sfs/BAVM_link.php?BAVMnr=60"/>
    <hyperlink ref="P38" r:id="rId4" display="http://www.bav-astro.de/sfs/BAVM_link.php?BAVMnr=60"/>
    <hyperlink ref="P39" r:id="rId5" display="http://www.bav-astro.de/sfs/BAVM_link.php?BAVMnr=80"/>
    <hyperlink ref="P40" r:id="rId6" display="http://www.bav-astro.de/sfs/BAVM_link.php?BAVMnr=203"/>
    <hyperlink ref="P41" r:id="rId7" display="http://www.konkoly.hu/cgi-bin/IBVS?5960"/>
    <hyperlink ref="P42" r:id="rId8" display="http://www.bav-astro.de/sfs/BAVM_link.php?BAVMnr=225"/>
    <hyperlink ref="P43" r:id="rId9" display="http://www.bav-astro.de/sfs/BAVM_link.php?BAVMnr=225"/>
    <hyperlink ref="P44" r:id="rId10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2024-01-19T04:34:29Z</dcterms:modified>
</cp:coreProperties>
</file>