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D626B55-965B-43F0-9692-FBB14A98CC6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2" r:id="rId1"/>
    <sheet name="A (old)" sheetId="1" r:id="rId2"/>
    <sheet name="BAV" sheetId="3" r:id="rId3"/>
  </sheets>
  <calcPr calcId="181029"/>
</workbook>
</file>

<file path=xl/calcChain.xml><?xml version="1.0" encoding="utf-8"?>
<calcChain xmlns="http://schemas.openxmlformats.org/spreadsheetml/2006/main">
  <c r="D9" i="2" l="1"/>
  <c r="C9" i="2"/>
  <c r="Q23" i="2"/>
  <c r="G41" i="3"/>
  <c r="C41" i="3"/>
  <c r="G40" i="3"/>
  <c r="C40" i="3"/>
  <c r="G39" i="3"/>
  <c r="C39" i="3"/>
  <c r="G38" i="3"/>
  <c r="C38" i="3"/>
  <c r="G37" i="3"/>
  <c r="C37" i="3"/>
  <c r="G36" i="3"/>
  <c r="C36" i="3"/>
  <c r="G35" i="3"/>
  <c r="C35" i="3"/>
  <c r="G34" i="3"/>
  <c r="C34" i="3"/>
  <c r="G33" i="3"/>
  <c r="C33" i="3"/>
  <c r="G32" i="3"/>
  <c r="C32" i="3"/>
  <c r="G31" i="3"/>
  <c r="C31" i="3"/>
  <c r="G30" i="3"/>
  <c r="C30" i="3"/>
  <c r="G29" i="3"/>
  <c r="C29" i="3"/>
  <c r="G28" i="3"/>
  <c r="C28" i="3"/>
  <c r="G27" i="3"/>
  <c r="C27" i="3"/>
  <c r="G26" i="3"/>
  <c r="C26" i="3"/>
  <c r="G25" i="3"/>
  <c r="C25" i="3"/>
  <c r="G24" i="3"/>
  <c r="C24" i="3"/>
  <c r="G23" i="3"/>
  <c r="C23" i="3"/>
  <c r="G22" i="3"/>
  <c r="C22" i="3"/>
  <c r="G21" i="3"/>
  <c r="C21" i="3"/>
  <c r="G20" i="3"/>
  <c r="C20" i="3"/>
  <c r="G19" i="3"/>
  <c r="C19" i="3"/>
  <c r="G18" i="3"/>
  <c r="C18" i="3"/>
  <c r="G17" i="3"/>
  <c r="C17" i="3"/>
  <c r="G16" i="3"/>
  <c r="C16" i="3"/>
  <c r="G15" i="3"/>
  <c r="C15" i="3"/>
  <c r="G14" i="3"/>
  <c r="C14" i="3"/>
  <c r="G13" i="3"/>
  <c r="C13" i="3"/>
  <c r="G12" i="3"/>
  <c r="C12" i="3"/>
  <c r="G42" i="3"/>
  <c r="C42" i="3"/>
  <c r="E42" i="3"/>
  <c r="G11" i="3"/>
  <c r="C11" i="3"/>
  <c r="H41" i="3"/>
  <c r="B41" i="3"/>
  <c r="D41" i="3"/>
  <c r="A41" i="3"/>
  <c r="H40" i="3"/>
  <c r="D40" i="3"/>
  <c r="B40" i="3"/>
  <c r="A40" i="3"/>
  <c r="H39" i="3"/>
  <c r="B39" i="3"/>
  <c r="D39" i="3"/>
  <c r="A39" i="3"/>
  <c r="H38" i="3"/>
  <c r="D38" i="3"/>
  <c r="B38" i="3"/>
  <c r="A38" i="3"/>
  <c r="H37" i="3"/>
  <c r="B37" i="3"/>
  <c r="D37" i="3"/>
  <c r="A37" i="3"/>
  <c r="H36" i="3"/>
  <c r="D36" i="3"/>
  <c r="B36" i="3"/>
  <c r="A36" i="3"/>
  <c r="H35" i="3"/>
  <c r="B35" i="3"/>
  <c r="D35" i="3"/>
  <c r="A35" i="3"/>
  <c r="H34" i="3"/>
  <c r="D34" i="3"/>
  <c r="B34" i="3"/>
  <c r="A34" i="3"/>
  <c r="H33" i="3"/>
  <c r="B33" i="3"/>
  <c r="D33" i="3"/>
  <c r="A33" i="3"/>
  <c r="H32" i="3"/>
  <c r="D32" i="3"/>
  <c r="B32" i="3"/>
  <c r="A32" i="3"/>
  <c r="H31" i="3"/>
  <c r="B31" i="3"/>
  <c r="D31" i="3"/>
  <c r="A31" i="3"/>
  <c r="H30" i="3"/>
  <c r="D30" i="3"/>
  <c r="B30" i="3"/>
  <c r="A30" i="3"/>
  <c r="H29" i="3"/>
  <c r="B29" i="3"/>
  <c r="D29" i="3"/>
  <c r="A29" i="3"/>
  <c r="H28" i="3"/>
  <c r="D28" i="3"/>
  <c r="B28" i="3"/>
  <c r="A28" i="3"/>
  <c r="H27" i="3"/>
  <c r="B27" i="3"/>
  <c r="D27" i="3"/>
  <c r="A27" i="3"/>
  <c r="H26" i="3"/>
  <c r="D26" i="3"/>
  <c r="B26" i="3"/>
  <c r="A26" i="3"/>
  <c r="H25" i="3"/>
  <c r="B25" i="3"/>
  <c r="D25" i="3"/>
  <c r="A25" i="3"/>
  <c r="H24" i="3"/>
  <c r="D24" i="3"/>
  <c r="B24" i="3"/>
  <c r="A24" i="3"/>
  <c r="H23" i="3"/>
  <c r="B23" i="3"/>
  <c r="D23" i="3"/>
  <c r="A23" i="3"/>
  <c r="H22" i="3"/>
  <c r="D22" i="3"/>
  <c r="B22" i="3"/>
  <c r="A22" i="3"/>
  <c r="H21" i="3"/>
  <c r="B21" i="3"/>
  <c r="D21" i="3"/>
  <c r="A21" i="3"/>
  <c r="H20" i="3"/>
  <c r="D20" i="3"/>
  <c r="B20" i="3"/>
  <c r="A20" i="3"/>
  <c r="H19" i="3"/>
  <c r="B19" i="3"/>
  <c r="D19" i="3"/>
  <c r="A19" i="3"/>
  <c r="H18" i="3"/>
  <c r="D18" i="3"/>
  <c r="B18" i="3"/>
  <c r="A18" i="3"/>
  <c r="H17" i="3"/>
  <c r="B17" i="3"/>
  <c r="D17" i="3"/>
  <c r="A17" i="3"/>
  <c r="H16" i="3"/>
  <c r="D16" i="3"/>
  <c r="B16" i="3"/>
  <c r="A16" i="3"/>
  <c r="H15" i="3"/>
  <c r="B15" i="3"/>
  <c r="D15" i="3"/>
  <c r="A15" i="3"/>
  <c r="H14" i="3"/>
  <c r="D14" i="3"/>
  <c r="B14" i="3"/>
  <c r="A14" i="3"/>
  <c r="H13" i="3"/>
  <c r="B13" i="3"/>
  <c r="D13" i="3"/>
  <c r="A13" i="3"/>
  <c r="H12" i="3"/>
  <c r="D12" i="3"/>
  <c r="B12" i="3"/>
  <c r="A12" i="3"/>
  <c r="H42" i="3"/>
  <c r="B42" i="3"/>
  <c r="D42" i="3"/>
  <c r="A42" i="3"/>
  <c r="H11" i="3"/>
  <c r="D11" i="3"/>
  <c r="B11" i="3"/>
  <c r="A11" i="3"/>
  <c r="Q51" i="2"/>
  <c r="Q52" i="2"/>
  <c r="Q53" i="2"/>
  <c r="Q54" i="2"/>
  <c r="Q55" i="2"/>
  <c r="Q49" i="2"/>
  <c r="F16" i="2"/>
  <c r="F17" i="2" s="1"/>
  <c r="Q50" i="2"/>
  <c r="Q28" i="2"/>
  <c r="Q29" i="2"/>
  <c r="Q48" i="2"/>
  <c r="C17" i="2"/>
  <c r="Q47" i="2"/>
  <c r="Q42" i="2"/>
  <c r="Q43" i="2"/>
  <c r="Q44" i="2"/>
  <c r="Q45" i="2"/>
  <c r="Q46" i="2"/>
  <c r="Q34" i="2"/>
  <c r="Q35" i="2"/>
  <c r="Q36" i="2"/>
  <c r="Q37" i="2"/>
  <c r="Q38" i="2"/>
  <c r="Q39" i="2"/>
  <c r="Q40" i="2"/>
  <c r="Q41" i="2"/>
  <c r="Q30" i="2"/>
  <c r="C7" i="2"/>
  <c r="E23" i="2"/>
  <c r="F23" i="2"/>
  <c r="Q21" i="2"/>
  <c r="Q22" i="2"/>
  <c r="Q24" i="2"/>
  <c r="Q25" i="2"/>
  <c r="Q26" i="2"/>
  <c r="Q27" i="2"/>
  <c r="Q31" i="2"/>
  <c r="Q32" i="2"/>
  <c r="Q33" i="2"/>
  <c r="E27" i="1"/>
  <c r="F27" i="1"/>
  <c r="Q27" i="1"/>
  <c r="Q28" i="1"/>
  <c r="Q29" i="1"/>
  <c r="Q22" i="1"/>
  <c r="Q23" i="1"/>
  <c r="Q24" i="1"/>
  <c r="Q25" i="1"/>
  <c r="Q26" i="1"/>
  <c r="C21" i="1"/>
  <c r="G21" i="1"/>
  <c r="C19" i="1"/>
  <c r="C8" i="1"/>
  <c r="C7" i="1"/>
  <c r="E21" i="1"/>
  <c r="F21" i="1"/>
  <c r="C18" i="1"/>
  <c r="Q21" i="1"/>
  <c r="E17" i="3"/>
  <c r="E37" i="3"/>
  <c r="E12" i="3"/>
  <c r="E38" i="3"/>
  <c r="E39" i="3"/>
  <c r="E14" i="3"/>
  <c r="E19" i="3"/>
  <c r="G27" i="1"/>
  <c r="I27" i="1"/>
  <c r="E20" i="3"/>
  <c r="E21" i="3"/>
  <c r="E22" i="3"/>
  <c r="E28" i="3"/>
  <c r="E35" i="3"/>
  <c r="H21" i="1"/>
  <c r="E24" i="1"/>
  <c r="F24" i="1"/>
  <c r="G29" i="1"/>
  <c r="I29" i="1"/>
  <c r="E40" i="2"/>
  <c r="E48" i="2"/>
  <c r="E39" i="2"/>
  <c r="F39" i="2"/>
  <c r="G39" i="2"/>
  <c r="J39" i="2"/>
  <c r="E31" i="2"/>
  <c r="F31" i="2"/>
  <c r="G31" i="2"/>
  <c r="K31" i="2"/>
  <c r="G25" i="2"/>
  <c r="K25" i="2"/>
  <c r="E22" i="2"/>
  <c r="E53" i="2"/>
  <c r="F53" i="2"/>
  <c r="E45" i="2"/>
  <c r="F45" i="2"/>
  <c r="G45" i="2"/>
  <c r="J45" i="2"/>
  <c r="E36" i="2"/>
  <c r="F36" i="2"/>
  <c r="E28" i="2"/>
  <c r="F28" i="2"/>
  <c r="G28" i="2"/>
  <c r="K28" i="2"/>
  <c r="E26" i="1"/>
  <c r="F26" i="1"/>
  <c r="G26" i="1"/>
  <c r="I26" i="1"/>
  <c r="E29" i="1"/>
  <c r="F29" i="1"/>
  <c r="G52" i="2"/>
  <c r="J52" i="2"/>
  <c r="E50" i="2"/>
  <c r="F50" i="2"/>
  <c r="G50" i="2"/>
  <c r="K50" i="2"/>
  <c r="E42" i="2"/>
  <c r="F42" i="2"/>
  <c r="G42" i="2"/>
  <c r="J42" i="2"/>
  <c r="G35" i="2"/>
  <c r="J35" i="2"/>
  <c r="E33" i="2"/>
  <c r="F33" i="2"/>
  <c r="G33" i="2"/>
  <c r="K33" i="2"/>
  <c r="E25" i="2"/>
  <c r="F25" i="2"/>
  <c r="E23" i="1"/>
  <c r="F23" i="1"/>
  <c r="G23" i="1"/>
  <c r="I23" i="1"/>
  <c r="E55" i="2"/>
  <c r="F55" i="2"/>
  <c r="G55" i="2"/>
  <c r="K55" i="2"/>
  <c r="G49" i="2"/>
  <c r="J49" i="2"/>
  <c r="E47" i="2"/>
  <c r="F47" i="2"/>
  <c r="G47" i="2"/>
  <c r="J47" i="2"/>
  <c r="E38" i="2"/>
  <c r="F38" i="2"/>
  <c r="G38" i="2"/>
  <c r="J38" i="2"/>
  <c r="E30" i="2"/>
  <c r="F30" i="2"/>
  <c r="G30" i="2"/>
  <c r="J30" i="2"/>
  <c r="E21" i="2"/>
  <c r="F21" i="2"/>
  <c r="G21" i="2"/>
  <c r="H21" i="2"/>
  <c r="G22" i="1"/>
  <c r="I22" i="1"/>
  <c r="E52" i="2"/>
  <c r="F52" i="2"/>
  <c r="E44" i="2"/>
  <c r="F44" i="2"/>
  <c r="G44" i="2"/>
  <c r="J44" i="2"/>
  <c r="E35" i="2"/>
  <c r="F35" i="2"/>
  <c r="G29" i="2"/>
  <c r="K29" i="2"/>
  <c r="E27" i="2"/>
  <c r="F27" i="2"/>
  <c r="G27" i="2"/>
  <c r="K27" i="2"/>
  <c r="G28" i="1"/>
  <c r="I28" i="1"/>
  <c r="E22" i="1"/>
  <c r="F22" i="1"/>
  <c r="E25" i="1"/>
  <c r="F25" i="1"/>
  <c r="G25" i="1"/>
  <c r="I25" i="1"/>
  <c r="E28" i="1"/>
  <c r="F28" i="1"/>
  <c r="G51" i="2"/>
  <c r="J51" i="2"/>
  <c r="E49" i="2"/>
  <c r="F49" i="2"/>
  <c r="E41" i="2"/>
  <c r="F41" i="2"/>
  <c r="G41" i="2"/>
  <c r="J41" i="2"/>
  <c r="G34" i="2"/>
  <c r="J34" i="2"/>
  <c r="E32" i="2"/>
  <c r="E24" i="2"/>
  <c r="F24" i="2"/>
  <c r="G24" i="2"/>
  <c r="K24" i="2"/>
  <c r="G23" i="2"/>
  <c r="K23" i="2"/>
  <c r="G24" i="1"/>
  <c r="I24" i="1"/>
  <c r="E54" i="2"/>
  <c r="F54" i="2"/>
  <c r="G54" i="2"/>
  <c r="J54" i="2"/>
  <c r="E46" i="2"/>
  <c r="F46" i="2"/>
  <c r="G46" i="2"/>
  <c r="J46" i="2"/>
  <c r="E37" i="2"/>
  <c r="F37" i="2"/>
  <c r="G37" i="2"/>
  <c r="J37" i="2"/>
  <c r="E29" i="2"/>
  <c r="F29" i="2"/>
  <c r="G53" i="2"/>
  <c r="J53" i="2"/>
  <c r="E51" i="2"/>
  <c r="F51" i="2"/>
  <c r="E43" i="2"/>
  <c r="F43" i="2"/>
  <c r="G43" i="2"/>
  <c r="J43" i="2"/>
  <c r="G36" i="2"/>
  <c r="J36" i="2"/>
  <c r="E34" i="2"/>
  <c r="F34" i="2"/>
  <c r="E26" i="2"/>
  <c r="F26" i="2"/>
  <c r="G26" i="2"/>
  <c r="K26" i="2"/>
  <c r="C11" i="1"/>
  <c r="E30" i="3"/>
  <c r="E33" i="3"/>
  <c r="E29" i="3"/>
  <c r="E16" i="3"/>
  <c r="E41" i="3"/>
  <c r="E25" i="3"/>
  <c r="E31" i="3"/>
  <c r="E23" i="3"/>
  <c r="E13" i="3"/>
  <c r="F48" i="2"/>
  <c r="G48" i="2"/>
  <c r="K48" i="2"/>
  <c r="E34" i="3"/>
  <c r="E40" i="3"/>
  <c r="E15" i="3"/>
  <c r="E24" i="3"/>
  <c r="F32" i="2"/>
  <c r="G32" i="2"/>
  <c r="K32" i="2"/>
  <c r="E18" i="3"/>
  <c r="C12" i="1"/>
  <c r="C16" i="1"/>
  <c r="D18" i="1"/>
  <c r="E27" i="3"/>
  <c r="E32" i="3"/>
  <c r="E36" i="3"/>
  <c r="F40" i="2"/>
  <c r="E26" i="3"/>
  <c r="F22" i="2"/>
  <c r="G22" i="2"/>
  <c r="E11" i="3"/>
  <c r="O27" i="1"/>
  <c r="O24" i="1"/>
  <c r="O22" i="1"/>
  <c r="O28" i="1"/>
  <c r="O25" i="1"/>
  <c r="O23" i="1"/>
  <c r="O21" i="1"/>
  <c r="O29" i="1"/>
  <c r="O26" i="1"/>
  <c r="K22" i="2"/>
  <c r="C12" i="2"/>
  <c r="C11" i="2"/>
  <c r="O42" i="2" l="1"/>
  <c r="O45" i="2"/>
  <c r="O25" i="2"/>
  <c r="O50" i="2"/>
  <c r="O40" i="2"/>
  <c r="O29" i="2"/>
  <c r="O23" i="2"/>
  <c r="O31" i="2"/>
  <c r="O21" i="2"/>
  <c r="O47" i="2"/>
  <c r="O52" i="2"/>
  <c r="O28" i="2"/>
  <c r="O37" i="2"/>
  <c r="O27" i="2"/>
  <c r="O53" i="2"/>
  <c r="O39" i="2"/>
  <c r="O51" i="2"/>
  <c r="O35" i="2"/>
  <c r="O30" i="2"/>
  <c r="O44" i="2"/>
  <c r="O33" i="2"/>
  <c r="O26" i="2"/>
  <c r="O55" i="2"/>
  <c r="O48" i="2"/>
  <c r="C15" i="2"/>
  <c r="O38" i="2"/>
  <c r="O32" i="2"/>
  <c r="O22" i="2"/>
  <c r="O24" i="2"/>
  <c r="O46" i="2"/>
  <c r="O54" i="2"/>
  <c r="O49" i="2"/>
  <c r="O43" i="2"/>
  <c r="O34" i="2"/>
  <c r="O36" i="2"/>
  <c r="O41" i="2"/>
  <c r="C16" i="2"/>
  <c r="D18" i="2" s="1"/>
  <c r="C18" i="2" l="1"/>
  <c r="F18" i="2"/>
  <c r="F19" i="2" s="1"/>
</calcChain>
</file>

<file path=xl/sharedStrings.xml><?xml version="1.0" encoding="utf-8"?>
<sst xmlns="http://schemas.openxmlformats.org/spreadsheetml/2006/main" count="435" uniqueCount="200">
  <si>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</si>
  <si>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</si>
  <si>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</si>
  <si>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</si>
  <si>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</si>
  <si>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</si>
  <si>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</si>
  <si>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</si>
  <si>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</si>
  <si>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</si>
  <si>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</si>
  <si>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</si>
  <si>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</si>
  <si>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</si>
  <si>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</si>
  <si>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</si>
  <si>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</si>
  <si>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</si>
  <si>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</si>
  <si>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S2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</si>
  <si>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</si>
  <si>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</si>
  <si>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</si>
  <si>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</si>
  <si>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</si>
  <si>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</si>
  <si>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</si>
  <si>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</si>
  <si>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</si>
  <si>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</si>
  <si>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S6</t>
  </si>
  <si>
    <t>IBVS 5263</t>
  </si>
  <si>
    <t>I</t>
  </si>
  <si>
    <t>IBVS 5583</t>
  </si>
  <si>
    <t>IBVS</t>
  </si>
  <si>
    <t>IBVS 5690</t>
  </si>
  <si>
    <t>II</t>
  </si>
  <si>
    <t>MR Cas / na</t>
  </si>
  <si>
    <t>Period WRONG - see page B</t>
  </si>
  <si>
    <t xml:space="preserve">EW/KW     </t>
  </si>
  <si>
    <t># of data points:</t>
  </si>
  <si>
    <t>IBVS 5731</t>
  </si>
  <si>
    <t>MR Cas / ??</t>
  </si>
  <si>
    <t>My time zone &gt;&gt;&gt;&gt;&gt;</t>
  </si>
  <si>
    <t>(PST=8, PDT=MDT=7, MDT=CST=6, etc.)</t>
  </si>
  <si>
    <t>JD today</t>
  </si>
  <si>
    <t>New Cycle</t>
  </si>
  <si>
    <t>Next ToM</t>
  </si>
  <si>
    <t>IBVS 5761</t>
  </si>
  <si>
    <t>IBVS 5802</t>
  </si>
  <si>
    <t>Start of linear fit &gt;&gt;&gt;&gt;&gt;&gt;&gt;&gt;&gt;&gt;&gt;&gt;&gt;&gt;&gt;&gt;&gt;&gt;&gt;&gt;&gt;</t>
  </si>
  <si>
    <t>IBVS 5871</t>
  </si>
  <si>
    <t>OEJV 0074</t>
  </si>
  <si>
    <t>CCD</t>
  </si>
  <si>
    <t>IBVS 5960</t>
  </si>
  <si>
    <t>Add cycle</t>
  </si>
  <si>
    <t>Old Cycle</t>
  </si>
  <si>
    <t>IBVS 5959</t>
  </si>
  <si>
    <t>IBVS 6042</t>
  </si>
  <si>
    <t>BAD?</t>
  </si>
  <si>
    <t>IBVS 6048</t>
  </si>
  <si>
    <t>Minima from the Lichtenknecker Database of the BAV</t>
  </si>
  <si>
    <t>C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</si>
  <si>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</si>
  <si>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</si>
  <si>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</si>
  <si>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</si>
  <si>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</si>
  <si>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</si>
  <si>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</si>
  <si>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</si>
  <si>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2451377.3956 </t>
  </si>
  <si>
    <t> 17.07.1999 21:29 </t>
  </si>
  <si>
    <t> -0.0249 </t>
  </si>
  <si>
    <t>E </t>
  </si>
  <si>
    <t>?</t>
  </si>
  <si>
    <t> J.Safar </t>
  </si>
  <si>
    <t>IBVS 5263 </t>
  </si>
  <si>
    <t>2451603.2719 </t>
  </si>
  <si>
    <t> 28.02.2000 18:31 </t>
  </si>
  <si>
    <t> -0.0277 </t>
  </si>
  <si>
    <t> BRNO 32 </t>
  </si>
  <si>
    <t>2452213.4621 </t>
  </si>
  <si>
    <t> 30.10.2001 23:05 </t>
  </si>
  <si>
    <t> -0.0638 </t>
  </si>
  <si>
    <t> M.Zejda </t>
  </si>
  <si>
    <t>IBVS 5583 </t>
  </si>
  <si>
    <t>2452684.3637 </t>
  </si>
  <si>
    <t> 13.02.2003 20:43 </t>
  </si>
  <si>
    <t> 0.0211 </t>
  </si>
  <si>
    <t>2452855.40870 </t>
  </si>
  <si>
    <t> 03.08.2003 21:48 </t>
  </si>
  <si>
    <t> -0.10781 </t>
  </si>
  <si>
    <t>C </t>
  </si>
  <si>
    <t>o</t>
  </si>
  <si>
    <t> K.Koss </t>
  </si>
  <si>
    <t>OEJV 0074 </t>
  </si>
  <si>
    <t>2452856.49349 </t>
  </si>
  <si>
    <t> 04.08.2003 23:50 </t>
  </si>
  <si>
    <t> -0.08183 </t>
  </si>
  <si>
    <t>2453220.5596 </t>
  </si>
  <si>
    <t> 03.08.2004 01:25 </t>
  </si>
  <si>
    <t> -0.0692 </t>
  </si>
  <si>
    <t> W.Moschner </t>
  </si>
  <si>
    <t>BAVM 178 </t>
  </si>
  <si>
    <t>2453349.6018 </t>
  </si>
  <si>
    <t> 10.12.2004 02:26 </t>
  </si>
  <si>
    <t> -0.0251 </t>
  </si>
  <si>
    <t> T.Krajci </t>
  </si>
  <si>
    <t>IBVS 5690 </t>
  </si>
  <si>
    <t>2453359.6116 </t>
  </si>
  <si>
    <t> 20.12.2004 02:40 </t>
  </si>
  <si>
    <t> -0.0740 </t>
  </si>
  <si>
    <t>2453364.6170 </t>
  </si>
  <si>
    <t> 25.12.2004 02:48 </t>
  </si>
  <si>
    <t> -0.0097 </t>
  </si>
  <si>
    <t>2454019.4099 </t>
  </si>
  <si>
    <t> 10.10.2006 21:50 </t>
  </si>
  <si>
    <t> -0.0895 </t>
  </si>
  <si>
    <t> U.Schmidt </t>
  </si>
  <si>
    <t>BAVM 183 </t>
  </si>
  <si>
    <t>2454049.4406 </t>
  </si>
  <si>
    <t> 09.11.2006 22:34 </t>
  </si>
  <si>
    <t> -0.0584 </t>
  </si>
  <si>
    <t>2454049.6560 </t>
  </si>
  <si>
    <t> 10.11.2006 03:44 </t>
  </si>
  <si>
    <t> -0.0195 </t>
  </si>
  <si>
    <t>2454080.3354 </t>
  </si>
  <si>
    <t> 10.12.2006 20:02 </t>
  </si>
  <si>
    <t> -0.0455 </t>
  </si>
  <si>
    <t>2454085.3371 </t>
  </si>
  <si>
    <t> 15.12.2006 20:05 </t>
  </si>
  <si>
    <t> 0.0151 </t>
  </si>
  <si>
    <t>2454085.5561 </t>
  </si>
  <si>
    <t> 16.12.2006 01:20 </t>
  </si>
  <si>
    <t> 0.0576 </t>
  </si>
  <si>
    <t>2454091.4072 </t>
  </si>
  <si>
    <t> 21.12.2006 21:46 </t>
  </si>
  <si>
    <t> 0.0853 </t>
  </si>
  <si>
    <t>2454091.6538 </t>
  </si>
  <si>
    <t> 22.12.2006 03:41 </t>
  </si>
  <si>
    <t> 0.1554 </t>
  </si>
  <si>
    <t>2454115.3740 </t>
  </si>
  <si>
    <t> 14.01.2007 20:58 </t>
  </si>
  <si>
    <t> 0.2289 </t>
  </si>
  <si>
    <t> H.Jungbluth </t>
  </si>
  <si>
    <t>BAVM 186 </t>
  </si>
  <si>
    <t>2454122.3382 </t>
  </si>
  <si>
    <t> 21.01.2007 20:07 </t>
  </si>
  <si>
    <t> 0.1344 </t>
  </si>
  <si>
    <t>2454126.4695 </t>
  </si>
  <si>
    <t> 25.01.2007 23:16 </t>
  </si>
  <si>
    <t> 0.0305 </t>
  </si>
  <si>
    <t>2454147.3599 </t>
  </si>
  <si>
    <t> 15.02.2007 20:38 </t>
  </si>
  <si>
    <t> 0.0976 </t>
  </si>
  <si>
    <t>2454147.3610 </t>
  </si>
  <si>
    <t> 15.02.2007 20:39 </t>
  </si>
  <si>
    <t> 0.0987 </t>
  </si>
  <si>
    <t>2454147.5779 </t>
  </si>
  <si>
    <t> 16.02.2007 01:52 </t>
  </si>
  <si>
    <t> 0.1392 </t>
  </si>
  <si>
    <t>2454769.7288 </t>
  </si>
  <si>
    <t> 30.10.2008 05:29 </t>
  </si>
  <si>
    <t> 0.2404 </t>
  </si>
  <si>
    <t> R.Diethelm </t>
  </si>
  <si>
    <t>IBVS 5871 </t>
  </si>
  <si>
    <t>2455063.5061 </t>
  </si>
  <si>
    <t> 20.08.2009 00:08 </t>
  </si>
  <si>
    <t> 0.1984 </t>
  </si>
  <si>
    <t>-I</t>
  </si>
  <si>
    <t> F.Agerer </t>
  </si>
  <si>
    <t>BAVM 214 </t>
  </si>
  <si>
    <t>2455513.7423 </t>
  </si>
  <si>
    <t> 13.11.2010 05:48 </t>
  </si>
  <si>
    <t>74898</t>
  </si>
  <si>
    <t> 0.2648 </t>
  </si>
  <si>
    <t>IBVS 5960 </t>
  </si>
  <si>
    <t>2456007.288 </t>
  </si>
  <si>
    <t> 20.03.2012 18:54 </t>
  </si>
  <si>
    <t>76296.5</t>
  </si>
  <si>
    <t> 0.229 </t>
  </si>
  <si>
    <t>BAVM 228 </t>
  </si>
  <si>
    <t>2456007.5038 </t>
  </si>
  <si>
    <t> 21.03.2012 00:05 </t>
  </si>
  <si>
    <t>76297</t>
  </si>
  <si>
    <t> 0.2688 </t>
  </si>
  <si>
    <t>2456010.3398 </t>
  </si>
  <si>
    <t> 23.03.2012 20:09 </t>
  </si>
  <si>
    <t>76305</t>
  </si>
  <si>
    <t> 0.2813 </t>
  </si>
  <si>
    <t>2456010.5470 </t>
  </si>
  <si>
    <t> 24.03.2012 01:07 </t>
  </si>
  <si>
    <t>76305.5</t>
  </si>
  <si>
    <t> 0.3121 </t>
  </si>
  <si>
    <t>2456251.6599 </t>
  </si>
  <si>
    <t> 20.11.2012 03:50 </t>
  </si>
  <si>
    <t>76988.5</t>
  </si>
  <si>
    <t> 0.3697 </t>
  </si>
  <si>
    <t>IBVS 6042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</si>
</sst>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9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name val="Arial"/>
      <family val="2"/>
    </font>
    <font>
      <strike/>
      <sz val="10"/>
      <name val="Arial Unicode MS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trike/>
      <sz val="10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16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8" fillId="0" borderId="1" applyNumberFormat="0" applyFont="0" applyFill="0" applyAlignment="0" applyProtection="0"/>
  </cellStyleXfs>
  <cellXfs count="8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5" fillId="0" borderId="0" xfId="0" applyFont="1" applyAlignment="1"/>
    <xf numFmtId="0" fontId="10" fillId="0" borderId="5" xfId="0" applyFont="1" applyBorder="1" applyAlignment="1"/>
    <xf numFmtId="0" fontId="10" fillId="0" borderId="6" xfId="0" applyFont="1" applyBorder="1" applyAlignment="1"/>
    <xf numFmtId="0" fontId="11" fillId="0" borderId="0" xfId="0" applyFont="1" applyAlignment="1"/>
    <xf numFmtId="0" fontId="8" fillId="0" borderId="7" xfId="0" applyFont="1" applyBorder="1">
      <alignment vertical="top"/>
    </xf>
    <xf numFmtId="0" fontId="0" fillId="0" borderId="0" xfId="0">
      <alignment vertical="top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17" fillId="0" borderId="5" xfId="0" applyFont="1" applyBorder="1" applyAlignment="1"/>
    <xf numFmtId="0" fontId="17" fillId="0" borderId="6" xfId="0" applyFont="1" applyBorder="1" applyAlignment="1"/>
    <xf numFmtId="0" fontId="15" fillId="0" borderId="0" xfId="0" applyFont="1">
      <alignment vertical="top"/>
    </xf>
    <xf numFmtId="0" fontId="16" fillId="0" borderId="0" xfId="0" applyFont="1">
      <alignment vertical="top"/>
    </xf>
    <xf numFmtId="0" fontId="12" fillId="0" borderId="0" xfId="0" applyFont="1">
      <alignment vertical="top"/>
    </xf>
    <xf numFmtId="0" fontId="12" fillId="0" borderId="0" xfId="0" applyFont="1" applyAlignment="1">
      <alignment horizontal="left" vertical="top"/>
    </xf>
    <xf numFmtId="0" fontId="12" fillId="0" borderId="0" xfId="0" applyFont="1" applyAlignment="1"/>
    <xf numFmtId="0" fontId="4" fillId="0" borderId="0" xfId="0" applyFont="1">
      <alignment vertical="top"/>
    </xf>
    <xf numFmtId="0" fontId="12" fillId="0" borderId="0" xfId="0" applyFont="1" applyAlignment="1">
      <alignment horizontal="center"/>
    </xf>
    <xf numFmtId="0" fontId="14" fillId="0" borderId="0" xfId="0" applyFont="1">
      <alignment vertical="top"/>
    </xf>
    <xf numFmtId="0" fontId="13" fillId="0" borderId="0" xfId="0" applyFont="1">
      <alignment vertical="top"/>
    </xf>
    <xf numFmtId="0" fontId="6" fillId="0" borderId="0" xfId="0" applyFont="1">
      <alignment vertical="top"/>
    </xf>
    <xf numFmtId="0" fontId="13" fillId="0" borderId="0" xfId="0" applyFont="1" applyAlignment="1">
      <alignment horizontal="center"/>
    </xf>
    <xf numFmtId="22" fontId="12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8" fillId="0" borderId="0" xfId="0" applyFont="1" applyAlignment="1">
      <alignment vertical="top"/>
    </xf>
    <xf numFmtId="0" fontId="16" fillId="0" borderId="0" xfId="0" applyFont="1" applyAlignment="1">
      <alignment horizontal="left"/>
    </xf>
    <xf numFmtId="0" fontId="20" fillId="0" borderId="0" xfId="0" applyFont="1" applyAlignment="1">
      <alignment horizontal="center" wrapText="1"/>
    </xf>
    <xf numFmtId="0" fontId="19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NumberFormat="1" applyFont="1" applyAlignment="1">
      <alignment horizontal="left" vertical="center" wrapText="1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>
      <alignment vertical="top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21" fillId="0" borderId="0" xfId="0" applyFont="1">
      <alignment vertical="top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22" fillId="0" borderId="4" xfId="0" applyFont="1" applyFill="1" applyBorder="1" applyAlignment="1">
      <alignment horizontal="center"/>
    </xf>
    <xf numFmtId="0" fontId="23" fillId="0" borderId="0" xfId="0" applyFont="1" applyAlignment="1"/>
    <xf numFmtId="0" fontId="24" fillId="0" borderId="0" xfId="0" applyFont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25" fillId="0" borderId="0" xfId="7" applyAlignment="1" applyProtection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0" xfId="0" quotePrefix="1">
      <alignment vertical="top"/>
    </xf>
    <xf numFmtId="0" fontId="5" fillId="2" borderId="14" xfId="0" applyFont="1" applyFill="1" applyBorder="1" applyAlignment="1">
      <alignment horizontal="left" vertical="top" wrapText="1" indent="1"/>
    </xf>
    <xf numFmtId="0" fontId="5" fillId="2" borderId="14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right" vertical="top" wrapText="1"/>
    </xf>
    <xf numFmtId="0" fontId="25" fillId="2" borderId="14" xfId="7" applyFill="1" applyBorder="1" applyAlignment="1" applyProtection="1">
      <alignment horizontal="right" vertical="top" wrapText="1"/>
    </xf>
    <xf numFmtId="0" fontId="26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 wrapText="1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MR Cas - O-C Diagr.</a:t>
            </a:r>
          </a:p>
        </c:rich>
      </c:tx>
      <c:layout>
        <c:manualLayout>
          <c:xMode val="edge"/>
          <c:yMode val="edge"/>
          <c:x val="0.38484429416605243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24378093931449"/>
          <c:y val="0.14723926380368099"/>
          <c:w val="0.82169450403866207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51234</c:v>
                </c:pt>
                <c:pt idx="2">
                  <c:v>51753</c:v>
                </c:pt>
                <c:pt idx="3">
                  <c:v>53155</c:v>
                </c:pt>
                <c:pt idx="4">
                  <c:v>53155</c:v>
                </c:pt>
                <c:pt idx="5">
                  <c:v>54237</c:v>
                </c:pt>
                <c:pt idx="6">
                  <c:v>54237</c:v>
                </c:pt>
                <c:pt idx="7">
                  <c:v>54630</c:v>
                </c:pt>
                <c:pt idx="8">
                  <c:v>54632.5</c:v>
                </c:pt>
                <c:pt idx="9">
                  <c:v>55469</c:v>
                </c:pt>
                <c:pt idx="10">
                  <c:v>55765.5</c:v>
                </c:pt>
                <c:pt idx="11">
                  <c:v>55788.5</c:v>
                </c:pt>
                <c:pt idx="12">
                  <c:v>55800</c:v>
                </c:pt>
                <c:pt idx="13">
                  <c:v>57304.5</c:v>
                </c:pt>
                <c:pt idx="14">
                  <c:v>57373.5</c:v>
                </c:pt>
                <c:pt idx="15">
                  <c:v>57374</c:v>
                </c:pt>
                <c:pt idx="16">
                  <c:v>57444.5</c:v>
                </c:pt>
                <c:pt idx="17">
                  <c:v>57456</c:v>
                </c:pt>
                <c:pt idx="18">
                  <c:v>57456.5</c:v>
                </c:pt>
                <c:pt idx="19">
                  <c:v>57470</c:v>
                </c:pt>
                <c:pt idx="20">
                  <c:v>57470.5</c:v>
                </c:pt>
                <c:pt idx="21">
                  <c:v>57525</c:v>
                </c:pt>
                <c:pt idx="22">
                  <c:v>57541</c:v>
                </c:pt>
                <c:pt idx="23">
                  <c:v>57550.5</c:v>
                </c:pt>
                <c:pt idx="24">
                  <c:v>57598.5</c:v>
                </c:pt>
                <c:pt idx="25">
                  <c:v>57598.5</c:v>
                </c:pt>
                <c:pt idx="26">
                  <c:v>57599</c:v>
                </c:pt>
                <c:pt idx="27">
                  <c:v>59028.5</c:v>
                </c:pt>
                <c:pt idx="28">
                  <c:v>59703.5</c:v>
                </c:pt>
                <c:pt idx="29">
                  <c:v>60738</c:v>
                </c:pt>
                <c:pt idx="30">
                  <c:v>61872</c:v>
                </c:pt>
                <c:pt idx="31">
                  <c:v>61872.5</c:v>
                </c:pt>
                <c:pt idx="32">
                  <c:v>61879</c:v>
                </c:pt>
                <c:pt idx="33">
                  <c:v>61879.5</c:v>
                </c:pt>
                <c:pt idx="34">
                  <c:v>62433.5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FD-471A-9AE3-C7A4FE56D25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Active!$D$21:$D$1619</c:f>
                <c:numCache>
                  <c:formatCode>General</c:formatCode>
                  <c:ptCount val="1599"/>
                  <c:pt idx="0">
                    <c:v>0</c:v>
                  </c:pt>
                  <c:pt idx="1">
                    <c:v>2.3E-3</c:v>
                  </c:pt>
                  <c:pt idx="2">
                    <c:v>0</c:v>
                  </c:pt>
                  <c:pt idx="3">
                    <c:v>5.3E-3</c:v>
                  </c:pt>
                  <c:pt idx="4">
                    <c:v>5.3E-3</c:v>
                  </c:pt>
                  <c:pt idx="5">
                    <c:v>5.4999999999999997E-3</c:v>
                  </c:pt>
                  <c:pt idx="6">
                    <c:v>5.4999999999999997E-3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8.0000000000000004E-4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5.5999999999999999E-3</c:v>
                  </c:pt>
                  <c:pt idx="14">
                    <c:v>4.8999999999999998E-3</c:v>
                  </c:pt>
                  <c:pt idx="15">
                    <c:v>2.5999999999999999E-3</c:v>
                  </c:pt>
                  <c:pt idx="16">
                    <c:v>2.8E-3</c:v>
                  </c:pt>
                  <c:pt idx="17">
                    <c:v>2.0999999999999999E-3</c:v>
                  </c:pt>
                  <c:pt idx="18">
                    <c:v>3.8E-3</c:v>
                  </c:pt>
                  <c:pt idx="19">
                    <c:v>2.3999999999999998E-3</c:v>
                  </c:pt>
                  <c:pt idx="20">
                    <c:v>2.5999999999999999E-3</c:v>
                  </c:pt>
                  <c:pt idx="21">
                    <c:v>1.9E-3</c:v>
                  </c:pt>
                  <c:pt idx="22">
                    <c:v>8.9999999999999998E-4</c:v>
                  </c:pt>
                  <c:pt idx="23">
                    <c:v>4.0000000000000001E-3</c:v>
                  </c:pt>
                  <c:pt idx="24">
                    <c:v>2.8E-3</c:v>
                  </c:pt>
                  <c:pt idx="25">
                    <c:v>1.9E-3</c:v>
                  </c:pt>
                  <c:pt idx="26">
                    <c:v>2.8E-3</c:v>
                  </c:pt>
                  <c:pt idx="27">
                    <c:v>2.0000000000000001E-4</c:v>
                  </c:pt>
                  <c:pt idx="28">
                    <c:v>2.3999999999999998E-3</c:v>
                  </c:pt>
                  <c:pt idx="29">
                    <c:v>4.0000000000000002E-4</c:v>
                  </c:pt>
                  <c:pt idx="30">
                    <c:v>1E-3</c:v>
                  </c:pt>
                  <c:pt idx="31">
                    <c:v>1.4E-3</c:v>
                  </c:pt>
                  <c:pt idx="32">
                    <c:v>3.0999999999999999E-3</c:v>
                  </c:pt>
                  <c:pt idx="33">
                    <c:v>3.0000000000000001E-3</c:v>
                  </c:pt>
                  <c:pt idx="34">
                    <c:v>3.0000000000000003E-4</c:v>
                  </c:pt>
                </c:numCache>
              </c:numRef>
            </c:plus>
            <c:minus>
              <c:numRef>
                <c:f>Active!$D$21:$D$1619</c:f>
                <c:numCache>
                  <c:formatCode>General</c:formatCode>
                  <c:ptCount val="1599"/>
                  <c:pt idx="0">
                    <c:v>0</c:v>
                  </c:pt>
                  <c:pt idx="1">
                    <c:v>2.3E-3</c:v>
                  </c:pt>
                  <c:pt idx="2">
                    <c:v>0</c:v>
                  </c:pt>
                  <c:pt idx="3">
                    <c:v>5.3E-3</c:v>
                  </c:pt>
                  <c:pt idx="4">
                    <c:v>5.3E-3</c:v>
                  </c:pt>
                  <c:pt idx="5">
                    <c:v>5.4999999999999997E-3</c:v>
                  </c:pt>
                  <c:pt idx="6">
                    <c:v>5.4999999999999997E-3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8.0000000000000004E-4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5.5999999999999999E-3</c:v>
                  </c:pt>
                  <c:pt idx="14">
                    <c:v>4.8999999999999998E-3</c:v>
                  </c:pt>
                  <c:pt idx="15">
                    <c:v>2.5999999999999999E-3</c:v>
                  </c:pt>
                  <c:pt idx="16">
                    <c:v>2.8E-3</c:v>
                  </c:pt>
                  <c:pt idx="17">
                    <c:v>2.0999999999999999E-3</c:v>
                  </c:pt>
                  <c:pt idx="18">
                    <c:v>3.8E-3</c:v>
                  </c:pt>
                  <c:pt idx="19">
                    <c:v>2.3999999999999998E-3</c:v>
                  </c:pt>
                  <c:pt idx="20">
                    <c:v>2.5999999999999999E-3</c:v>
                  </c:pt>
                  <c:pt idx="21">
                    <c:v>1.9E-3</c:v>
                  </c:pt>
                  <c:pt idx="22">
                    <c:v>8.9999999999999998E-4</c:v>
                  </c:pt>
                  <c:pt idx="23">
                    <c:v>4.0000000000000001E-3</c:v>
                  </c:pt>
                  <c:pt idx="24">
                    <c:v>2.8E-3</c:v>
                  </c:pt>
                  <c:pt idx="25">
                    <c:v>1.9E-3</c:v>
                  </c:pt>
                  <c:pt idx="26">
                    <c:v>2.8E-3</c:v>
                  </c:pt>
                  <c:pt idx="27">
                    <c:v>2.0000000000000001E-4</c:v>
                  </c:pt>
                  <c:pt idx="28">
                    <c:v>2.3999999999999998E-3</c:v>
                  </c:pt>
                  <c:pt idx="29">
                    <c:v>4.0000000000000002E-4</c:v>
                  </c:pt>
                  <c:pt idx="30">
                    <c:v>1E-3</c:v>
                  </c:pt>
                  <c:pt idx="31">
                    <c:v>1.4E-3</c:v>
                  </c:pt>
                  <c:pt idx="32">
                    <c:v>3.0999999999999999E-3</c:v>
                  </c:pt>
                  <c:pt idx="33">
                    <c:v>3.0000000000000001E-3</c:v>
                  </c:pt>
                  <c:pt idx="3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51234</c:v>
                </c:pt>
                <c:pt idx="2">
                  <c:v>51753</c:v>
                </c:pt>
                <c:pt idx="3">
                  <c:v>53155</c:v>
                </c:pt>
                <c:pt idx="4">
                  <c:v>53155</c:v>
                </c:pt>
                <c:pt idx="5">
                  <c:v>54237</c:v>
                </c:pt>
                <c:pt idx="6">
                  <c:v>54237</c:v>
                </c:pt>
                <c:pt idx="7">
                  <c:v>54630</c:v>
                </c:pt>
                <c:pt idx="8">
                  <c:v>54632.5</c:v>
                </c:pt>
                <c:pt idx="9">
                  <c:v>55469</c:v>
                </c:pt>
                <c:pt idx="10">
                  <c:v>55765.5</c:v>
                </c:pt>
                <c:pt idx="11">
                  <c:v>55788.5</c:v>
                </c:pt>
                <c:pt idx="12">
                  <c:v>55800</c:v>
                </c:pt>
                <c:pt idx="13">
                  <c:v>57304.5</c:v>
                </c:pt>
                <c:pt idx="14">
                  <c:v>57373.5</c:v>
                </c:pt>
                <c:pt idx="15">
                  <c:v>57374</c:v>
                </c:pt>
                <c:pt idx="16">
                  <c:v>57444.5</c:v>
                </c:pt>
                <c:pt idx="17">
                  <c:v>57456</c:v>
                </c:pt>
                <c:pt idx="18">
                  <c:v>57456.5</c:v>
                </c:pt>
                <c:pt idx="19">
                  <c:v>57470</c:v>
                </c:pt>
                <c:pt idx="20">
                  <c:v>57470.5</c:v>
                </c:pt>
                <c:pt idx="21">
                  <c:v>57525</c:v>
                </c:pt>
                <c:pt idx="22">
                  <c:v>57541</c:v>
                </c:pt>
                <c:pt idx="23">
                  <c:v>57550.5</c:v>
                </c:pt>
                <c:pt idx="24">
                  <c:v>57598.5</c:v>
                </c:pt>
                <c:pt idx="25">
                  <c:v>57598.5</c:v>
                </c:pt>
                <c:pt idx="26">
                  <c:v>57599</c:v>
                </c:pt>
                <c:pt idx="27">
                  <c:v>59028.5</c:v>
                </c:pt>
                <c:pt idx="28">
                  <c:v>59703.5</c:v>
                </c:pt>
                <c:pt idx="29">
                  <c:v>60738</c:v>
                </c:pt>
                <c:pt idx="30">
                  <c:v>61872</c:v>
                </c:pt>
                <c:pt idx="31">
                  <c:v>61872.5</c:v>
                </c:pt>
                <c:pt idx="32">
                  <c:v>61879</c:v>
                </c:pt>
                <c:pt idx="33">
                  <c:v>61879.5</c:v>
                </c:pt>
                <c:pt idx="34">
                  <c:v>62433.5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5FD-471A-9AE3-C7A4FE56D25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2.3E-3</c:v>
                  </c:pt>
                  <c:pt idx="2">
                    <c:v>0</c:v>
                  </c:pt>
                  <c:pt idx="3">
                    <c:v>5.3E-3</c:v>
                  </c:pt>
                  <c:pt idx="4">
                    <c:v>5.3E-3</c:v>
                  </c:pt>
                  <c:pt idx="5">
                    <c:v>5.4999999999999997E-3</c:v>
                  </c:pt>
                  <c:pt idx="6">
                    <c:v>5.4999999999999997E-3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8.0000000000000004E-4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5.5999999999999999E-3</c:v>
                  </c:pt>
                  <c:pt idx="14">
                    <c:v>4.8999999999999998E-3</c:v>
                  </c:pt>
                  <c:pt idx="15">
                    <c:v>2.5999999999999999E-3</c:v>
                  </c:pt>
                  <c:pt idx="16">
                    <c:v>2.8E-3</c:v>
                  </c:pt>
                  <c:pt idx="17">
                    <c:v>2.0999999999999999E-3</c:v>
                  </c:pt>
                  <c:pt idx="18">
                    <c:v>3.8E-3</c:v>
                  </c:pt>
                  <c:pt idx="19">
                    <c:v>2.3999999999999998E-3</c:v>
                  </c:pt>
                  <c:pt idx="20">
                    <c:v>2.5999999999999999E-3</c:v>
                  </c:pt>
                  <c:pt idx="21">
                    <c:v>1.9E-3</c:v>
                  </c:pt>
                  <c:pt idx="22">
                    <c:v>8.9999999999999998E-4</c:v>
                  </c:pt>
                  <c:pt idx="23">
                    <c:v>4.0000000000000001E-3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2.3E-3</c:v>
                  </c:pt>
                  <c:pt idx="2">
                    <c:v>0</c:v>
                  </c:pt>
                  <c:pt idx="3">
                    <c:v>5.3E-3</c:v>
                  </c:pt>
                  <c:pt idx="4">
                    <c:v>5.3E-3</c:v>
                  </c:pt>
                  <c:pt idx="5">
                    <c:v>5.4999999999999997E-3</c:v>
                  </c:pt>
                  <c:pt idx="6">
                    <c:v>5.4999999999999997E-3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8.0000000000000004E-4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5.5999999999999999E-3</c:v>
                  </c:pt>
                  <c:pt idx="14">
                    <c:v>4.8999999999999998E-3</c:v>
                  </c:pt>
                  <c:pt idx="15">
                    <c:v>2.5999999999999999E-3</c:v>
                  </c:pt>
                  <c:pt idx="16">
                    <c:v>2.8E-3</c:v>
                  </c:pt>
                  <c:pt idx="17">
                    <c:v>2.0999999999999999E-3</c:v>
                  </c:pt>
                  <c:pt idx="18">
                    <c:v>3.8E-3</c:v>
                  </c:pt>
                  <c:pt idx="19">
                    <c:v>2.3999999999999998E-3</c:v>
                  </c:pt>
                  <c:pt idx="20">
                    <c:v>2.5999999999999999E-3</c:v>
                  </c:pt>
                  <c:pt idx="21">
                    <c:v>1.9E-3</c:v>
                  </c:pt>
                  <c:pt idx="22">
                    <c:v>8.9999999999999998E-4</c:v>
                  </c:pt>
                  <c:pt idx="23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51234</c:v>
                </c:pt>
                <c:pt idx="2">
                  <c:v>51753</c:v>
                </c:pt>
                <c:pt idx="3">
                  <c:v>53155</c:v>
                </c:pt>
                <c:pt idx="4">
                  <c:v>53155</c:v>
                </c:pt>
                <c:pt idx="5">
                  <c:v>54237</c:v>
                </c:pt>
                <c:pt idx="6">
                  <c:v>54237</c:v>
                </c:pt>
                <c:pt idx="7">
                  <c:v>54630</c:v>
                </c:pt>
                <c:pt idx="8">
                  <c:v>54632.5</c:v>
                </c:pt>
                <c:pt idx="9">
                  <c:v>55469</c:v>
                </c:pt>
                <c:pt idx="10">
                  <c:v>55765.5</c:v>
                </c:pt>
                <c:pt idx="11">
                  <c:v>55788.5</c:v>
                </c:pt>
                <c:pt idx="12">
                  <c:v>55800</c:v>
                </c:pt>
                <c:pt idx="13">
                  <c:v>57304.5</c:v>
                </c:pt>
                <c:pt idx="14">
                  <c:v>57373.5</c:v>
                </c:pt>
                <c:pt idx="15">
                  <c:v>57374</c:v>
                </c:pt>
                <c:pt idx="16">
                  <c:v>57444.5</c:v>
                </c:pt>
                <c:pt idx="17">
                  <c:v>57456</c:v>
                </c:pt>
                <c:pt idx="18">
                  <c:v>57456.5</c:v>
                </c:pt>
                <c:pt idx="19">
                  <c:v>57470</c:v>
                </c:pt>
                <c:pt idx="20">
                  <c:v>57470.5</c:v>
                </c:pt>
                <c:pt idx="21">
                  <c:v>57525</c:v>
                </c:pt>
                <c:pt idx="22">
                  <c:v>57541</c:v>
                </c:pt>
                <c:pt idx="23">
                  <c:v>57550.5</c:v>
                </c:pt>
                <c:pt idx="24">
                  <c:v>57598.5</c:v>
                </c:pt>
                <c:pt idx="25">
                  <c:v>57598.5</c:v>
                </c:pt>
                <c:pt idx="26">
                  <c:v>57599</c:v>
                </c:pt>
                <c:pt idx="27">
                  <c:v>59028.5</c:v>
                </c:pt>
                <c:pt idx="28">
                  <c:v>59703.5</c:v>
                </c:pt>
                <c:pt idx="29">
                  <c:v>60738</c:v>
                </c:pt>
                <c:pt idx="30">
                  <c:v>61872</c:v>
                </c:pt>
                <c:pt idx="31">
                  <c:v>61872.5</c:v>
                </c:pt>
                <c:pt idx="32">
                  <c:v>61879</c:v>
                </c:pt>
                <c:pt idx="33">
                  <c:v>61879.5</c:v>
                </c:pt>
                <c:pt idx="34">
                  <c:v>62433.5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9">
                  <c:v>-4.6517999995558057E-2</c:v>
                </c:pt>
                <c:pt idx="13">
                  <c:v>-4.6199000003980473E-2</c:v>
                </c:pt>
                <c:pt idx="14">
                  <c:v>-4.5816999991075136E-2</c:v>
                </c:pt>
                <c:pt idx="15">
                  <c:v>-4.8027999990154058E-2</c:v>
                </c:pt>
                <c:pt idx="16">
                  <c:v>-5.1778999993985053E-2</c:v>
                </c:pt>
                <c:pt idx="17">
                  <c:v>-5.5132000001322012E-2</c:v>
                </c:pt>
                <c:pt idx="18">
                  <c:v>-5.3742999996757135E-2</c:v>
                </c:pt>
                <c:pt idx="20">
                  <c:v>-4.9150999999255873E-2</c:v>
                </c:pt>
                <c:pt idx="21">
                  <c:v>-4.8549999999522697E-2</c:v>
                </c:pt>
                <c:pt idx="22">
                  <c:v>-4.7901999998430256E-2</c:v>
                </c:pt>
                <c:pt idx="23">
                  <c:v>-5.1210999998147599E-2</c:v>
                </c:pt>
                <c:pt idx="24">
                  <c:v>-5.1466999990225304E-2</c:v>
                </c:pt>
                <c:pt idx="25">
                  <c:v>-5.0366999996185768E-2</c:v>
                </c:pt>
                <c:pt idx="26">
                  <c:v>-5.107799999677809E-2</c:v>
                </c:pt>
                <c:pt idx="28">
                  <c:v>-4.7577000004821457E-2</c:v>
                </c:pt>
                <c:pt idx="30">
                  <c:v>-4.4584000002942048E-2</c:v>
                </c:pt>
                <c:pt idx="31">
                  <c:v>-4.6395000004849862E-2</c:v>
                </c:pt>
                <c:pt idx="32">
                  <c:v>-3.9337999995041173E-2</c:v>
                </c:pt>
                <c:pt idx="33">
                  <c:v>-4.9748999997973442E-2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5FD-471A-9AE3-C7A4FE56D25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51234</c:v>
                </c:pt>
                <c:pt idx="2">
                  <c:v>51753</c:v>
                </c:pt>
                <c:pt idx="3">
                  <c:v>53155</c:v>
                </c:pt>
                <c:pt idx="4">
                  <c:v>53155</c:v>
                </c:pt>
                <c:pt idx="5">
                  <c:v>54237</c:v>
                </c:pt>
                <c:pt idx="6">
                  <c:v>54237</c:v>
                </c:pt>
                <c:pt idx="7">
                  <c:v>54630</c:v>
                </c:pt>
                <c:pt idx="8">
                  <c:v>54632.5</c:v>
                </c:pt>
                <c:pt idx="9">
                  <c:v>55469</c:v>
                </c:pt>
                <c:pt idx="10">
                  <c:v>55765.5</c:v>
                </c:pt>
                <c:pt idx="11">
                  <c:v>55788.5</c:v>
                </c:pt>
                <c:pt idx="12">
                  <c:v>55800</c:v>
                </c:pt>
                <c:pt idx="13">
                  <c:v>57304.5</c:v>
                </c:pt>
                <c:pt idx="14">
                  <c:v>57373.5</c:v>
                </c:pt>
                <c:pt idx="15">
                  <c:v>57374</c:v>
                </c:pt>
                <c:pt idx="16">
                  <c:v>57444.5</c:v>
                </c:pt>
                <c:pt idx="17">
                  <c:v>57456</c:v>
                </c:pt>
                <c:pt idx="18">
                  <c:v>57456.5</c:v>
                </c:pt>
                <c:pt idx="19">
                  <c:v>57470</c:v>
                </c:pt>
                <c:pt idx="20">
                  <c:v>57470.5</c:v>
                </c:pt>
                <c:pt idx="21">
                  <c:v>57525</c:v>
                </c:pt>
                <c:pt idx="22">
                  <c:v>57541</c:v>
                </c:pt>
                <c:pt idx="23">
                  <c:v>57550.5</c:v>
                </c:pt>
                <c:pt idx="24">
                  <c:v>57598.5</c:v>
                </c:pt>
                <c:pt idx="25">
                  <c:v>57598.5</c:v>
                </c:pt>
                <c:pt idx="26">
                  <c:v>57599</c:v>
                </c:pt>
                <c:pt idx="27">
                  <c:v>59028.5</c:v>
                </c:pt>
                <c:pt idx="28">
                  <c:v>59703.5</c:v>
                </c:pt>
                <c:pt idx="29">
                  <c:v>60738</c:v>
                </c:pt>
                <c:pt idx="30">
                  <c:v>61872</c:v>
                </c:pt>
                <c:pt idx="31">
                  <c:v>61872.5</c:v>
                </c:pt>
                <c:pt idx="32">
                  <c:v>61879</c:v>
                </c:pt>
                <c:pt idx="33">
                  <c:v>61879.5</c:v>
                </c:pt>
                <c:pt idx="34">
                  <c:v>62433.5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-4.5347999999648891E-2</c:v>
                </c:pt>
                <c:pt idx="2">
                  <c:v>-4.926599999453174E-2</c:v>
                </c:pt>
                <c:pt idx="3">
                  <c:v>-4.0310000003955793E-2</c:v>
                </c:pt>
                <c:pt idx="4">
                  <c:v>-4.0310000003955793E-2</c:v>
                </c:pt>
                <c:pt idx="5">
                  <c:v>-4.8913999999058433E-2</c:v>
                </c:pt>
                <c:pt idx="6">
                  <c:v>-4.8913999999058433E-2</c:v>
                </c:pt>
                <c:pt idx="7">
                  <c:v>-4.6159999998053536E-2</c:v>
                </c:pt>
                <c:pt idx="8">
                  <c:v>-4.9424999997427221E-2</c:v>
                </c:pt>
                <c:pt idx="10">
                  <c:v>-4.7641000004659873E-2</c:v>
                </c:pt>
                <c:pt idx="11">
                  <c:v>-4.7947000006388407E-2</c:v>
                </c:pt>
                <c:pt idx="12">
                  <c:v>-4.7599999998055864E-2</c:v>
                </c:pt>
                <c:pt idx="27">
                  <c:v>-5.0027000004774891E-2</c:v>
                </c:pt>
                <c:pt idx="29">
                  <c:v>-4.8536000002059154E-2</c:v>
                </c:pt>
                <c:pt idx="34">
                  <c:v>-4.9836999998660758E-2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5FD-471A-9AE3-C7A4FE56D25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51234</c:v>
                </c:pt>
                <c:pt idx="2">
                  <c:v>51753</c:v>
                </c:pt>
                <c:pt idx="3">
                  <c:v>53155</c:v>
                </c:pt>
                <c:pt idx="4">
                  <c:v>53155</c:v>
                </c:pt>
                <c:pt idx="5">
                  <c:v>54237</c:v>
                </c:pt>
                <c:pt idx="6">
                  <c:v>54237</c:v>
                </c:pt>
                <c:pt idx="7">
                  <c:v>54630</c:v>
                </c:pt>
                <c:pt idx="8">
                  <c:v>54632.5</c:v>
                </c:pt>
                <c:pt idx="9">
                  <c:v>55469</c:v>
                </c:pt>
                <c:pt idx="10">
                  <c:v>55765.5</c:v>
                </c:pt>
                <c:pt idx="11">
                  <c:v>55788.5</c:v>
                </c:pt>
                <c:pt idx="12">
                  <c:v>55800</c:v>
                </c:pt>
                <c:pt idx="13">
                  <c:v>57304.5</c:v>
                </c:pt>
                <c:pt idx="14">
                  <c:v>57373.5</c:v>
                </c:pt>
                <c:pt idx="15">
                  <c:v>57374</c:v>
                </c:pt>
                <c:pt idx="16">
                  <c:v>57444.5</c:v>
                </c:pt>
                <c:pt idx="17">
                  <c:v>57456</c:v>
                </c:pt>
                <c:pt idx="18">
                  <c:v>57456.5</c:v>
                </c:pt>
                <c:pt idx="19">
                  <c:v>57470</c:v>
                </c:pt>
                <c:pt idx="20">
                  <c:v>57470.5</c:v>
                </c:pt>
                <c:pt idx="21">
                  <c:v>57525</c:v>
                </c:pt>
                <c:pt idx="22">
                  <c:v>57541</c:v>
                </c:pt>
                <c:pt idx="23">
                  <c:v>57550.5</c:v>
                </c:pt>
                <c:pt idx="24">
                  <c:v>57598.5</c:v>
                </c:pt>
                <c:pt idx="25">
                  <c:v>57598.5</c:v>
                </c:pt>
                <c:pt idx="26">
                  <c:v>57599</c:v>
                </c:pt>
                <c:pt idx="27">
                  <c:v>59028.5</c:v>
                </c:pt>
                <c:pt idx="28">
                  <c:v>59703.5</c:v>
                </c:pt>
                <c:pt idx="29">
                  <c:v>60738</c:v>
                </c:pt>
                <c:pt idx="30">
                  <c:v>61872</c:v>
                </c:pt>
                <c:pt idx="31">
                  <c:v>61872.5</c:v>
                </c:pt>
                <c:pt idx="32">
                  <c:v>61879</c:v>
                </c:pt>
                <c:pt idx="33">
                  <c:v>61879.5</c:v>
                </c:pt>
                <c:pt idx="34">
                  <c:v>62433.5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5FD-471A-9AE3-C7A4FE56D25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51234</c:v>
                </c:pt>
                <c:pt idx="2">
                  <c:v>51753</c:v>
                </c:pt>
                <c:pt idx="3">
                  <c:v>53155</c:v>
                </c:pt>
                <c:pt idx="4">
                  <c:v>53155</c:v>
                </c:pt>
                <c:pt idx="5">
                  <c:v>54237</c:v>
                </c:pt>
                <c:pt idx="6">
                  <c:v>54237</c:v>
                </c:pt>
                <c:pt idx="7">
                  <c:v>54630</c:v>
                </c:pt>
                <c:pt idx="8">
                  <c:v>54632.5</c:v>
                </c:pt>
                <c:pt idx="9">
                  <c:v>55469</c:v>
                </c:pt>
                <c:pt idx="10">
                  <c:v>55765.5</c:v>
                </c:pt>
                <c:pt idx="11">
                  <c:v>55788.5</c:v>
                </c:pt>
                <c:pt idx="12">
                  <c:v>55800</c:v>
                </c:pt>
                <c:pt idx="13">
                  <c:v>57304.5</c:v>
                </c:pt>
                <c:pt idx="14">
                  <c:v>57373.5</c:v>
                </c:pt>
                <c:pt idx="15">
                  <c:v>57374</c:v>
                </c:pt>
                <c:pt idx="16">
                  <c:v>57444.5</c:v>
                </c:pt>
                <c:pt idx="17">
                  <c:v>57456</c:v>
                </c:pt>
                <c:pt idx="18">
                  <c:v>57456.5</c:v>
                </c:pt>
                <c:pt idx="19">
                  <c:v>57470</c:v>
                </c:pt>
                <c:pt idx="20">
                  <c:v>57470.5</c:v>
                </c:pt>
                <c:pt idx="21">
                  <c:v>57525</c:v>
                </c:pt>
                <c:pt idx="22">
                  <c:v>57541</c:v>
                </c:pt>
                <c:pt idx="23">
                  <c:v>57550.5</c:v>
                </c:pt>
                <c:pt idx="24">
                  <c:v>57598.5</c:v>
                </c:pt>
                <c:pt idx="25">
                  <c:v>57598.5</c:v>
                </c:pt>
                <c:pt idx="26">
                  <c:v>57599</c:v>
                </c:pt>
                <c:pt idx="27">
                  <c:v>59028.5</c:v>
                </c:pt>
                <c:pt idx="28">
                  <c:v>59703.5</c:v>
                </c:pt>
                <c:pt idx="29">
                  <c:v>60738</c:v>
                </c:pt>
                <c:pt idx="30">
                  <c:v>61872</c:v>
                </c:pt>
                <c:pt idx="31">
                  <c:v>61872.5</c:v>
                </c:pt>
                <c:pt idx="32">
                  <c:v>61879</c:v>
                </c:pt>
                <c:pt idx="33">
                  <c:v>61879.5</c:v>
                </c:pt>
                <c:pt idx="34">
                  <c:v>62433.5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5FD-471A-9AE3-C7A4FE56D25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51234</c:v>
                </c:pt>
                <c:pt idx="2">
                  <c:v>51753</c:v>
                </c:pt>
                <c:pt idx="3">
                  <c:v>53155</c:v>
                </c:pt>
                <c:pt idx="4">
                  <c:v>53155</c:v>
                </c:pt>
                <c:pt idx="5">
                  <c:v>54237</c:v>
                </c:pt>
                <c:pt idx="6">
                  <c:v>54237</c:v>
                </c:pt>
                <c:pt idx="7">
                  <c:v>54630</c:v>
                </c:pt>
                <c:pt idx="8">
                  <c:v>54632.5</c:v>
                </c:pt>
                <c:pt idx="9">
                  <c:v>55469</c:v>
                </c:pt>
                <c:pt idx="10">
                  <c:v>55765.5</c:v>
                </c:pt>
                <c:pt idx="11">
                  <c:v>55788.5</c:v>
                </c:pt>
                <c:pt idx="12">
                  <c:v>55800</c:v>
                </c:pt>
                <c:pt idx="13">
                  <c:v>57304.5</c:v>
                </c:pt>
                <c:pt idx="14">
                  <c:v>57373.5</c:v>
                </c:pt>
                <c:pt idx="15">
                  <c:v>57374</c:v>
                </c:pt>
                <c:pt idx="16">
                  <c:v>57444.5</c:v>
                </c:pt>
                <c:pt idx="17">
                  <c:v>57456</c:v>
                </c:pt>
                <c:pt idx="18">
                  <c:v>57456.5</c:v>
                </c:pt>
                <c:pt idx="19">
                  <c:v>57470</c:v>
                </c:pt>
                <c:pt idx="20">
                  <c:v>57470.5</c:v>
                </c:pt>
                <c:pt idx="21">
                  <c:v>57525</c:v>
                </c:pt>
                <c:pt idx="22">
                  <c:v>57541</c:v>
                </c:pt>
                <c:pt idx="23">
                  <c:v>57550.5</c:v>
                </c:pt>
                <c:pt idx="24">
                  <c:v>57598.5</c:v>
                </c:pt>
                <c:pt idx="25">
                  <c:v>57598.5</c:v>
                </c:pt>
                <c:pt idx="26">
                  <c:v>57599</c:v>
                </c:pt>
                <c:pt idx="27">
                  <c:v>59028.5</c:v>
                </c:pt>
                <c:pt idx="28">
                  <c:v>59703.5</c:v>
                </c:pt>
                <c:pt idx="29">
                  <c:v>60738</c:v>
                </c:pt>
                <c:pt idx="30">
                  <c:v>61872</c:v>
                </c:pt>
                <c:pt idx="31">
                  <c:v>61872.5</c:v>
                </c:pt>
                <c:pt idx="32">
                  <c:v>61879</c:v>
                </c:pt>
                <c:pt idx="33">
                  <c:v>61879.5</c:v>
                </c:pt>
                <c:pt idx="34">
                  <c:v>62433.5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5FD-471A-9AE3-C7A4FE56D25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51234</c:v>
                </c:pt>
                <c:pt idx="2">
                  <c:v>51753</c:v>
                </c:pt>
                <c:pt idx="3">
                  <c:v>53155</c:v>
                </c:pt>
                <c:pt idx="4">
                  <c:v>53155</c:v>
                </c:pt>
                <c:pt idx="5">
                  <c:v>54237</c:v>
                </c:pt>
                <c:pt idx="6">
                  <c:v>54237</c:v>
                </c:pt>
                <c:pt idx="7">
                  <c:v>54630</c:v>
                </c:pt>
                <c:pt idx="8">
                  <c:v>54632.5</c:v>
                </c:pt>
                <c:pt idx="9">
                  <c:v>55469</c:v>
                </c:pt>
                <c:pt idx="10">
                  <c:v>55765.5</c:v>
                </c:pt>
                <c:pt idx="11">
                  <c:v>55788.5</c:v>
                </c:pt>
                <c:pt idx="12">
                  <c:v>55800</c:v>
                </c:pt>
                <c:pt idx="13">
                  <c:v>57304.5</c:v>
                </c:pt>
                <c:pt idx="14">
                  <c:v>57373.5</c:v>
                </c:pt>
                <c:pt idx="15">
                  <c:v>57374</c:v>
                </c:pt>
                <c:pt idx="16">
                  <c:v>57444.5</c:v>
                </c:pt>
                <c:pt idx="17">
                  <c:v>57456</c:v>
                </c:pt>
                <c:pt idx="18">
                  <c:v>57456.5</c:v>
                </c:pt>
                <c:pt idx="19">
                  <c:v>57470</c:v>
                </c:pt>
                <c:pt idx="20">
                  <c:v>57470.5</c:v>
                </c:pt>
                <c:pt idx="21">
                  <c:v>57525</c:v>
                </c:pt>
                <c:pt idx="22">
                  <c:v>57541</c:v>
                </c:pt>
                <c:pt idx="23">
                  <c:v>57550.5</c:v>
                </c:pt>
                <c:pt idx="24">
                  <c:v>57598.5</c:v>
                </c:pt>
                <c:pt idx="25">
                  <c:v>57598.5</c:v>
                </c:pt>
                <c:pt idx="26">
                  <c:v>57599</c:v>
                </c:pt>
                <c:pt idx="27">
                  <c:v>59028.5</c:v>
                </c:pt>
                <c:pt idx="28">
                  <c:v>59703.5</c:v>
                </c:pt>
                <c:pt idx="29">
                  <c:v>60738</c:v>
                </c:pt>
                <c:pt idx="30">
                  <c:v>61872</c:v>
                </c:pt>
                <c:pt idx="31">
                  <c:v>61872.5</c:v>
                </c:pt>
                <c:pt idx="32">
                  <c:v>61879</c:v>
                </c:pt>
                <c:pt idx="33">
                  <c:v>61879.5</c:v>
                </c:pt>
                <c:pt idx="34">
                  <c:v>62433.5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-4.0215138293198241E-2</c:v>
                </c:pt>
                <c:pt idx="1">
                  <c:v>-4.7214165002184533E-2</c:v>
                </c:pt>
                <c:pt idx="2">
                  <c:v>-4.7285065085370774E-2</c:v>
                </c:pt>
                <c:pt idx="3">
                  <c:v>-4.7476590936290058E-2</c:v>
                </c:pt>
                <c:pt idx="4">
                  <c:v>-4.7476590936290058E-2</c:v>
                </c:pt>
                <c:pt idx="5">
                  <c:v>-4.7624401899695669E-2</c:v>
                </c:pt>
                <c:pt idx="6">
                  <c:v>-4.7624401899695669E-2</c:v>
                </c:pt>
                <c:pt idx="7">
                  <c:v>-4.7678089245923407E-2</c:v>
                </c:pt>
                <c:pt idx="8">
                  <c:v>-4.7678430768482105E-2</c:v>
                </c:pt>
                <c:pt idx="9">
                  <c:v>-4.7792704216623322E-2</c:v>
                </c:pt>
                <c:pt idx="10">
                  <c:v>-4.7833208792085212E-2</c:v>
                </c:pt>
                <c:pt idx="11">
                  <c:v>-4.7836350799625255E-2</c:v>
                </c:pt>
                <c:pt idx="12">
                  <c:v>-4.7837921803395279E-2</c:v>
                </c:pt>
                <c:pt idx="13">
                  <c:v>-4.8043450079221291E-2</c:v>
                </c:pt>
                <c:pt idx="14">
                  <c:v>-4.8052876101841425E-2</c:v>
                </c:pt>
                <c:pt idx="15">
                  <c:v>-4.8052944406353167E-2</c:v>
                </c:pt>
                <c:pt idx="16">
                  <c:v>-4.8062575342508518E-2</c:v>
                </c:pt>
                <c:pt idx="17">
                  <c:v>-4.8064146346278543E-2</c:v>
                </c:pt>
                <c:pt idx="18">
                  <c:v>-4.8064214650790284E-2</c:v>
                </c:pt>
                <c:pt idx="19">
                  <c:v>-4.8066058872607266E-2</c:v>
                </c:pt>
                <c:pt idx="20">
                  <c:v>-4.8066127177119007E-2</c:v>
                </c:pt>
                <c:pt idx="21">
                  <c:v>-4.8073572368898677E-2</c:v>
                </c:pt>
                <c:pt idx="22">
                  <c:v>-4.8075758113274365E-2</c:v>
                </c:pt>
                <c:pt idx="23">
                  <c:v>-4.8077055898997426E-2</c:v>
                </c:pt>
                <c:pt idx="24">
                  <c:v>-4.8083613132124475E-2</c:v>
                </c:pt>
                <c:pt idx="25">
                  <c:v>-4.8083613132124475E-2</c:v>
                </c:pt>
                <c:pt idx="26">
                  <c:v>-4.8083681436636216E-2</c:v>
                </c:pt>
                <c:pt idx="27">
                  <c:v>-4.8278964035701213E-2</c:v>
                </c:pt>
                <c:pt idx="28">
                  <c:v>-4.837117512655037E-2</c:v>
                </c:pt>
                <c:pt idx="29">
                  <c:v>-4.8512497161340672E-2</c:v>
                </c:pt>
                <c:pt idx="30">
                  <c:v>-4.8667411793967254E-2</c:v>
                </c:pt>
                <c:pt idx="31">
                  <c:v>-4.8667480098478995E-2</c:v>
                </c:pt>
                <c:pt idx="32">
                  <c:v>-4.8668368057131615E-2</c:v>
                </c:pt>
                <c:pt idx="33">
                  <c:v>-4.8668436361643357E-2</c:v>
                </c:pt>
                <c:pt idx="34">
                  <c:v>-4.8744117760651406E-2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5FD-471A-9AE3-C7A4FE56D25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51234</c:v>
                </c:pt>
                <c:pt idx="2">
                  <c:v>51753</c:v>
                </c:pt>
                <c:pt idx="3">
                  <c:v>53155</c:v>
                </c:pt>
                <c:pt idx="4">
                  <c:v>53155</c:v>
                </c:pt>
                <c:pt idx="5">
                  <c:v>54237</c:v>
                </c:pt>
                <c:pt idx="6">
                  <c:v>54237</c:v>
                </c:pt>
                <c:pt idx="7">
                  <c:v>54630</c:v>
                </c:pt>
                <c:pt idx="8">
                  <c:v>54632.5</c:v>
                </c:pt>
                <c:pt idx="9">
                  <c:v>55469</c:v>
                </c:pt>
                <c:pt idx="10">
                  <c:v>55765.5</c:v>
                </c:pt>
                <c:pt idx="11">
                  <c:v>55788.5</c:v>
                </c:pt>
                <c:pt idx="12">
                  <c:v>55800</c:v>
                </c:pt>
                <c:pt idx="13">
                  <c:v>57304.5</c:v>
                </c:pt>
                <c:pt idx="14">
                  <c:v>57373.5</c:v>
                </c:pt>
                <c:pt idx="15">
                  <c:v>57374</c:v>
                </c:pt>
                <c:pt idx="16">
                  <c:v>57444.5</c:v>
                </c:pt>
                <c:pt idx="17">
                  <c:v>57456</c:v>
                </c:pt>
                <c:pt idx="18">
                  <c:v>57456.5</c:v>
                </c:pt>
                <c:pt idx="19">
                  <c:v>57470</c:v>
                </c:pt>
                <c:pt idx="20">
                  <c:v>57470.5</c:v>
                </c:pt>
                <c:pt idx="21">
                  <c:v>57525</c:v>
                </c:pt>
                <c:pt idx="22">
                  <c:v>57541</c:v>
                </c:pt>
                <c:pt idx="23">
                  <c:v>57550.5</c:v>
                </c:pt>
                <c:pt idx="24">
                  <c:v>57598.5</c:v>
                </c:pt>
                <c:pt idx="25">
                  <c:v>57598.5</c:v>
                </c:pt>
                <c:pt idx="26">
                  <c:v>57599</c:v>
                </c:pt>
                <c:pt idx="27">
                  <c:v>59028.5</c:v>
                </c:pt>
                <c:pt idx="28">
                  <c:v>59703.5</c:v>
                </c:pt>
                <c:pt idx="29">
                  <c:v>60738</c:v>
                </c:pt>
                <c:pt idx="30">
                  <c:v>61872</c:v>
                </c:pt>
                <c:pt idx="31">
                  <c:v>61872.5</c:v>
                </c:pt>
                <c:pt idx="32">
                  <c:v>61879</c:v>
                </c:pt>
                <c:pt idx="33">
                  <c:v>61879.5</c:v>
                </c:pt>
                <c:pt idx="34">
                  <c:v>62433.5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19">
                  <c:v>-7.8139999997802079E-2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5FD-471A-9AE3-C7A4FE56D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4000024"/>
        <c:axId val="1"/>
      </c:scatterChart>
      <c:valAx>
        <c:axId val="564000024"/>
        <c:scaling>
          <c:orientation val="minMax"/>
          <c:min val="5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5173996638236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03"/>
          <c:min val="-0.0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034175334323922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40000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167920503250616"/>
          <c:y val="0.92024539877300615"/>
          <c:w val="0.70133776368592859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MR Cas - O-C Diagr.</a:t>
            </a:r>
          </a:p>
        </c:rich>
      </c:tx>
      <c:layout>
        <c:manualLayout>
          <c:xMode val="edge"/>
          <c:yMode val="edge"/>
          <c:x val="0.38427299703264095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04747774480713"/>
          <c:y val="0.14678942920199375"/>
          <c:w val="0.82195845697329373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51234</c:v>
                </c:pt>
                <c:pt idx="2">
                  <c:v>51753</c:v>
                </c:pt>
                <c:pt idx="3">
                  <c:v>53155</c:v>
                </c:pt>
                <c:pt idx="4">
                  <c:v>53155</c:v>
                </c:pt>
                <c:pt idx="5">
                  <c:v>54237</c:v>
                </c:pt>
                <c:pt idx="6">
                  <c:v>54237</c:v>
                </c:pt>
                <c:pt idx="7">
                  <c:v>54630</c:v>
                </c:pt>
                <c:pt idx="8">
                  <c:v>54632.5</c:v>
                </c:pt>
                <c:pt idx="9">
                  <c:v>55469</c:v>
                </c:pt>
                <c:pt idx="10">
                  <c:v>55765.5</c:v>
                </c:pt>
                <c:pt idx="11">
                  <c:v>55788.5</c:v>
                </c:pt>
                <c:pt idx="12">
                  <c:v>55800</c:v>
                </c:pt>
                <c:pt idx="13">
                  <c:v>57304.5</c:v>
                </c:pt>
                <c:pt idx="14">
                  <c:v>57373.5</c:v>
                </c:pt>
                <c:pt idx="15">
                  <c:v>57374</c:v>
                </c:pt>
                <c:pt idx="16">
                  <c:v>57444.5</c:v>
                </c:pt>
                <c:pt idx="17">
                  <c:v>57456</c:v>
                </c:pt>
                <c:pt idx="18">
                  <c:v>57456.5</c:v>
                </c:pt>
                <c:pt idx="19">
                  <c:v>57470</c:v>
                </c:pt>
                <c:pt idx="20">
                  <c:v>57470.5</c:v>
                </c:pt>
                <c:pt idx="21">
                  <c:v>57525</c:v>
                </c:pt>
                <c:pt idx="22">
                  <c:v>57541</c:v>
                </c:pt>
                <c:pt idx="23">
                  <c:v>57550.5</c:v>
                </c:pt>
                <c:pt idx="24">
                  <c:v>57598.5</c:v>
                </c:pt>
                <c:pt idx="25">
                  <c:v>57598.5</c:v>
                </c:pt>
                <c:pt idx="26">
                  <c:v>57599</c:v>
                </c:pt>
                <c:pt idx="27">
                  <c:v>59028.5</c:v>
                </c:pt>
                <c:pt idx="28">
                  <c:v>59703.5</c:v>
                </c:pt>
                <c:pt idx="29">
                  <c:v>60738</c:v>
                </c:pt>
                <c:pt idx="30">
                  <c:v>61872</c:v>
                </c:pt>
                <c:pt idx="31">
                  <c:v>61872.5</c:v>
                </c:pt>
                <c:pt idx="32">
                  <c:v>61879</c:v>
                </c:pt>
                <c:pt idx="33">
                  <c:v>61879.5</c:v>
                </c:pt>
                <c:pt idx="34">
                  <c:v>62433.5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1F-4255-8E4F-18F12F8C22A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Active!$D$21:$D$1619</c:f>
                <c:numCache>
                  <c:formatCode>General</c:formatCode>
                  <c:ptCount val="1599"/>
                  <c:pt idx="0">
                    <c:v>0</c:v>
                  </c:pt>
                  <c:pt idx="1">
                    <c:v>2.3E-3</c:v>
                  </c:pt>
                  <c:pt idx="2">
                    <c:v>0</c:v>
                  </c:pt>
                  <c:pt idx="3">
                    <c:v>5.3E-3</c:v>
                  </c:pt>
                  <c:pt idx="4">
                    <c:v>5.3E-3</c:v>
                  </c:pt>
                  <c:pt idx="5">
                    <c:v>5.4999999999999997E-3</c:v>
                  </c:pt>
                  <c:pt idx="6">
                    <c:v>5.4999999999999997E-3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8.0000000000000004E-4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5.5999999999999999E-3</c:v>
                  </c:pt>
                  <c:pt idx="14">
                    <c:v>4.8999999999999998E-3</c:v>
                  </c:pt>
                  <c:pt idx="15">
                    <c:v>2.5999999999999999E-3</c:v>
                  </c:pt>
                  <c:pt idx="16">
                    <c:v>2.8E-3</c:v>
                  </c:pt>
                  <c:pt idx="17">
                    <c:v>2.0999999999999999E-3</c:v>
                  </c:pt>
                  <c:pt idx="18">
                    <c:v>3.8E-3</c:v>
                  </c:pt>
                  <c:pt idx="19">
                    <c:v>2.3999999999999998E-3</c:v>
                  </c:pt>
                  <c:pt idx="20">
                    <c:v>2.5999999999999999E-3</c:v>
                  </c:pt>
                  <c:pt idx="21">
                    <c:v>1.9E-3</c:v>
                  </c:pt>
                  <c:pt idx="22">
                    <c:v>8.9999999999999998E-4</c:v>
                  </c:pt>
                  <c:pt idx="23">
                    <c:v>4.0000000000000001E-3</c:v>
                  </c:pt>
                  <c:pt idx="24">
                    <c:v>2.8E-3</c:v>
                  </c:pt>
                  <c:pt idx="25">
                    <c:v>1.9E-3</c:v>
                  </c:pt>
                  <c:pt idx="26">
                    <c:v>2.8E-3</c:v>
                  </c:pt>
                  <c:pt idx="27">
                    <c:v>2.0000000000000001E-4</c:v>
                  </c:pt>
                  <c:pt idx="28">
                    <c:v>2.3999999999999998E-3</c:v>
                  </c:pt>
                  <c:pt idx="29">
                    <c:v>4.0000000000000002E-4</c:v>
                  </c:pt>
                  <c:pt idx="30">
                    <c:v>1E-3</c:v>
                  </c:pt>
                  <c:pt idx="31">
                    <c:v>1.4E-3</c:v>
                  </c:pt>
                  <c:pt idx="32">
                    <c:v>3.0999999999999999E-3</c:v>
                  </c:pt>
                  <c:pt idx="33">
                    <c:v>3.0000000000000001E-3</c:v>
                  </c:pt>
                  <c:pt idx="34">
                    <c:v>3.0000000000000003E-4</c:v>
                  </c:pt>
                </c:numCache>
              </c:numRef>
            </c:plus>
            <c:minus>
              <c:numRef>
                <c:f>Active!$D$21:$D$1619</c:f>
                <c:numCache>
                  <c:formatCode>General</c:formatCode>
                  <c:ptCount val="1599"/>
                  <c:pt idx="0">
                    <c:v>0</c:v>
                  </c:pt>
                  <c:pt idx="1">
                    <c:v>2.3E-3</c:v>
                  </c:pt>
                  <c:pt idx="2">
                    <c:v>0</c:v>
                  </c:pt>
                  <c:pt idx="3">
                    <c:v>5.3E-3</c:v>
                  </c:pt>
                  <c:pt idx="4">
                    <c:v>5.3E-3</c:v>
                  </c:pt>
                  <c:pt idx="5">
                    <c:v>5.4999999999999997E-3</c:v>
                  </c:pt>
                  <c:pt idx="6">
                    <c:v>5.4999999999999997E-3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8.0000000000000004E-4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5.5999999999999999E-3</c:v>
                  </c:pt>
                  <c:pt idx="14">
                    <c:v>4.8999999999999998E-3</c:v>
                  </c:pt>
                  <c:pt idx="15">
                    <c:v>2.5999999999999999E-3</c:v>
                  </c:pt>
                  <c:pt idx="16">
                    <c:v>2.8E-3</c:v>
                  </c:pt>
                  <c:pt idx="17">
                    <c:v>2.0999999999999999E-3</c:v>
                  </c:pt>
                  <c:pt idx="18">
                    <c:v>3.8E-3</c:v>
                  </c:pt>
                  <c:pt idx="19">
                    <c:v>2.3999999999999998E-3</c:v>
                  </c:pt>
                  <c:pt idx="20">
                    <c:v>2.5999999999999999E-3</c:v>
                  </c:pt>
                  <c:pt idx="21">
                    <c:v>1.9E-3</c:v>
                  </c:pt>
                  <c:pt idx="22">
                    <c:v>8.9999999999999998E-4</c:v>
                  </c:pt>
                  <c:pt idx="23">
                    <c:v>4.0000000000000001E-3</c:v>
                  </c:pt>
                  <c:pt idx="24">
                    <c:v>2.8E-3</c:v>
                  </c:pt>
                  <c:pt idx="25">
                    <c:v>1.9E-3</c:v>
                  </c:pt>
                  <c:pt idx="26">
                    <c:v>2.8E-3</c:v>
                  </c:pt>
                  <c:pt idx="27">
                    <c:v>2.0000000000000001E-4</c:v>
                  </c:pt>
                  <c:pt idx="28">
                    <c:v>2.3999999999999998E-3</c:v>
                  </c:pt>
                  <c:pt idx="29">
                    <c:v>4.0000000000000002E-4</c:v>
                  </c:pt>
                  <c:pt idx="30">
                    <c:v>1E-3</c:v>
                  </c:pt>
                  <c:pt idx="31">
                    <c:v>1.4E-3</c:v>
                  </c:pt>
                  <c:pt idx="32">
                    <c:v>3.0999999999999999E-3</c:v>
                  </c:pt>
                  <c:pt idx="33">
                    <c:v>3.0000000000000001E-3</c:v>
                  </c:pt>
                  <c:pt idx="3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51234</c:v>
                </c:pt>
                <c:pt idx="2">
                  <c:v>51753</c:v>
                </c:pt>
                <c:pt idx="3">
                  <c:v>53155</c:v>
                </c:pt>
                <c:pt idx="4">
                  <c:v>53155</c:v>
                </c:pt>
                <c:pt idx="5">
                  <c:v>54237</c:v>
                </c:pt>
                <c:pt idx="6">
                  <c:v>54237</c:v>
                </c:pt>
                <c:pt idx="7">
                  <c:v>54630</c:v>
                </c:pt>
                <c:pt idx="8">
                  <c:v>54632.5</c:v>
                </c:pt>
                <c:pt idx="9">
                  <c:v>55469</c:v>
                </c:pt>
                <c:pt idx="10">
                  <c:v>55765.5</c:v>
                </c:pt>
                <c:pt idx="11">
                  <c:v>55788.5</c:v>
                </c:pt>
                <c:pt idx="12">
                  <c:v>55800</c:v>
                </c:pt>
                <c:pt idx="13">
                  <c:v>57304.5</c:v>
                </c:pt>
                <c:pt idx="14">
                  <c:v>57373.5</c:v>
                </c:pt>
                <c:pt idx="15">
                  <c:v>57374</c:v>
                </c:pt>
                <c:pt idx="16">
                  <c:v>57444.5</c:v>
                </c:pt>
                <c:pt idx="17">
                  <c:v>57456</c:v>
                </c:pt>
                <c:pt idx="18">
                  <c:v>57456.5</c:v>
                </c:pt>
                <c:pt idx="19">
                  <c:v>57470</c:v>
                </c:pt>
                <c:pt idx="20">
                  <c:v>57470.5</c:v>
                </c:pt>
                <c:pt idx="21">
                  <c:v>57525</c:v>
                </c:pt>
                <c:pt idx="22">
                  <c:v>57541</c:v>
                </c:pt>
                <c:pt idx="23">
                  <c:v>57550.5</c:v>
                </c:pt>
                <c:pt idx="24">
                  <c:v>57598.5</c:v>
                </c:pt>
                <c:pt idx="25">
                  <c:v>57598.5</c:v>
                </c:pt>
                <c:pt idx="26">
                  <c:v>57599</c:v>
                </c:pt>
                <c:pt idx="27">
                  <c:v>59028.5</c:v>
                </c:pt>
                <c:pt idx="28">
                  <c:v>59703.5</c:v>
                </c:pt>
                <c:pt idx="29">
                  <c:v>60738</c:v>
                </c:pt>
                <c:pt idx="30">
                  <c:v>61872</c:v>
                </c:pt>
                <c:pt idx="31">
                  <c:v>61872.5</c:v>
                </c:pt>
                <c:pt idx="32">
                  <c:v>61879</c:v>
                </c:pt>
                <c:pt idx="33">
                  <c:v>61879.5</c:v>
                </c:pt>
                <c:pt idx="34">
                  <c:v>62433.5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61F-4255-8E4F-18F12F8C22A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2.3E-3</c:v>
                  </c:pt>
                  <c:pt idx="2">
                    <c:v>0</c:v>
                  </c:pt>
                  <c:pt idx="3">
                    <c:v>5.3E-3</c:v>
                  </c:pt>
                  <c:pt idx="4">
                    <c:v>5.3E-3</c:v>
                  </c:pt>
                  <c:pt idx="5">
                    <c:v>5.4999999999999997E-3</c:v>
                  </c:pt>
                  <c:pt idx="6">
                    <c:v>5.4999999999999997E-3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8.0000000000000004E-4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5.5999999999999999E-3</c:v>
                  </c:pt>
                  <c:pt idx="14">
                    <c:v>4.8999999999999998E-3</c:v>
                  </c:pt>
                  <c:pt idx="15">
                    <c:v>2.5999999999999999E-3</c:v>
                  </c:pt>
                  <c:pt idx="16">
                    <c:v>2.8E-3</c:v>
                  </c:pt>
                  <c:pt idx="17">
                    <c:v>2.0999999999999999E-3</c:v>
                  </c:pt>
                  <c:pt idx="18">
                    <c:v>3.8E-3</c:v>
                  </c:pt>
                  <c:pt idx="19">
                    <c:v>2.3999999999999998E-3</c:v>
                  </c:pt>
                  <c:pt idx="20">
                    <c:v>2.5999999999999999E-3</c:v>
                  </c:pt>
                  <c:pt idx="21">
                    <c:v>1.9E-3</c:v>
                  </c:pt>
                  <c:pt idx="22">
                    <c:v>8.9999999999999998E-4</c:v>
                  </c:pt>
                  <c:pt idx="23">
                    <c:v>4.0000000000000001E-3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2.3E-3</c:v>
                  </c:pt>
                  <c:pt idx="2">
                    <c:v>0</c:v>
                  </c:pt>
                  <c:pt idx="3">
                    <c:v>5.3E-3</c:v>
                  </c:pt>
                  <c:pt idx="4">
                    <c:v>5.3E-3</c:v>
                  </c:pt>
                  <c:pt idx="5">
                    <c:v>5.4999999999999997E-3</c:v>
                  </c:pt>
                  <c:pt idx="6">
                    <c:v>5.4999999999999997E-3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8.0000000000000004E-4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5.5999999999999999E-3</c:v>
                  </c:pt>
                  <c:pt idx="14">
                    <c:v>4.8999999999999998E-3</c:v>
                  </c:pt>
                  <c:pt idx="15">
                    <c:v>2.5999999999999999E-3</c:v>
                  </c:pt>
                  <c:pt idx="16">
                    <c:v>2.8E-3</c:v>
                  </c:pt>
                  <c:pt idx="17">
                    <c:v>2.0999999999999999E-3</c:v>
                  </c:pt>
                  <c:pt idx="18">
                    <c:v>3.8E-3</c:v>
                  </c:pt>
                  <c:pt idx="19">
                    <c:v>2.3999999999999998E-3</c:v>
                  </c:pt>
                  <c:pt idx="20">
                    <c:v>2.5999999999999999E-3</c:v>
                  </c:pt>
                  <c:pt idx="21">
                    <c:v>1.9E-3</c:v>
                  </c:pt>
                  <c:pt idx="22">
                    <c:v>8.9999999999999998E-4</c:v>
                  </c:pt>
                  <c:pt idx="23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51234</c:v>
                </c:pt>
                <c:pt idx="2">
                  <c:v>51753</c:v>
                </c:pt>
                <c:pt idx="3">
                  <c:v>53155</c:v>
                </c:pt>
                <c:pt idx="4">
                  <c:v>53155</c:v>
                </c:pt>
                <c:pt idx="5">
                  <c:v>54237</c:v>
                </c:pt>
                <c:pt idx="6">
                  <c:v>54237</c:v>
                </c:pt>
                <c:pt idx="7">
                  <c:v>54630</c:v>
                </c:pt>
                <c:pt idx="8">
                  <c:v>54632.5</c:v>
                </c:pt>
                <c:pt idx="9">
                  <c:v>55469</c:v>
                </c:pt>
                <c:pt idx="10">
                  <c:v>55765.5</c:v>
                </c:pt>
                <c:pt idx="11">
                  <c:v>55788.5</c:v>
                </c:pt>
                <c:pt idx="12">
                  <c:v>55800</c:v>
                </c:pt>
                <c:pt idx="13">
                  <c:v>57304.5</c:v>
                </c:pt>
                <c:pt idx="14">
                  <c:v>57373.5</c:v>
                </c:pt>
                <c:pt idx="15">
                  <c:v>57374</c:v>
                </c:pt>
                <c:pt idx="16">
                  <c:v>57444.5</c:v>
                </c:pt>
                <c:pt idx="17">
                  <c:v>57456</c:v>
                </c:pt>
                <c:pt idx="18">
                  <c:v>57456.5</c:v>
                </c:pt>
                <c:pt idx="19">
                  <c:v>57470</c:v>
                </c:pt>
                <c:pt idx="20">
                  <c:v>57470.5</c:v>
                </c:pt>
                <c:pt idx="21">
                  <c:v>57525</c:v>
                </c:pt>
                <c:pt idx="22">
                  <c:v>57541</c:v>
                </c:pt>
                <c:pt idx="23">
                  <c:v>57550.5</c:v>
                </c:pt>
                <c:pt idx="24">
                  <c:v>57598.5</c:v>
                </c:pt>
                <c:pt idx="25">
                  <c:v>57598.5</c:v>
                </c:pt>
                <c:pt idx="26">
                  <c:v>57599</c:v>
                </c:pt>
                <c:pt idx="27">
                  <c:v>59028.5</c:v>
                </c:pt>
                <c:pt idx="28">
                  <c:v>59703.5</c:v>
                </c:pt>
                <c:pt idx="29">
                  <c:v>60738</c:v>
                </c:pt>
                <c:pt idx="30">
                  <c:v>61872</c:v>
                </c:pt>
                <c:pt idx="31">
                  <c:v>61872.5</c:v>
                </c:pt>
                <c:pt idx="32">
                  <c:v>61879</c:v>
                </c:pt>
                <c:pt idx="33">
                  <c:v>61879.5</c:v>
                </c:pt>
                <c:pt idx="34">
                  <c:v>62433.5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9">
                  <c:v>-4.6517999995558057E-2</c:v>
                </c:pt>
                <c:pt idx="13">
                  <c:v>-4.6199000003980473E-2</c:v>
                </c:pt>
                <c:pt idx="14">
                  <c:v>-4.5816999991075136E-2</c:v>
                </c:pt>
                <c:pt idx="15">
                  <c:v>-4.8027999990154058E-2</c:v>
                </c:pt>
                <c:pt idx="16">
                  <c:v>-5.1778999993985053E-2</c:v>
                </c:pt>
                <c:pt idx="17">
                  <c:v>-5.5132000001322012E-2</c:v>
                </c:pt>
                <c:pt idx="18">
                  <c:v>-5.3742999996757135E-2</c:v>
                </c:pt>
                <c:pt idx="20">
                  <c:v>-4.9150999999255873E-2</c:v>
                </c:pt>
                <c:pt idx="21">
                  <c:v>-4.8549999999522697E-2</c:v>
                </c:pt>
                <c:pt idx="22">
                  <c:v>-4.7901999998430256E-2</c:v>
                </c:pt>
                <c:pt idx="23">
                  <c:v>-5.1210999998147599E-2</c:v>
                </c:pt>
                <c:pt idx="24">
                  <c:v>-5.1466999990225304E-2</c:v>
                </c:pt>
                <c:pt idx="25">
                  <c:v>-5.0366999996185768E-2</c:v>
                </c:pt>
                <c:pt idx="26">
                  <c:v>-5.107799999677809E-2</c:v>
                </c:pt>
                <c:pt idx="28">
                  <c:v>-4.7577000004821457E-2</c:v>
                </c:pt>
                <c:pt idx="30">
                  <c:v>-4.4584000002942048E-2</c:v>
                </c:pt>
                <c:pt idx="31">
                  <c:v>-4.6395000004849862E-2</c:v>
                </c:pt>
                <c:pt idx="32">
                  <c:v>-3.9337999995041173E-2</c:v>
                </c:pt>
                <c:pt idx="33">
                  <c:v>-4.9748999997973442E-2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61F-4255-8E4F-18F12F8C22A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51234</c:v>
                </c:pt>
                <c:pt idx="2">
                  <c:v>51753</c:v>
                </c:pt>
                <c:pt idx="3">
                  <c:v>53155</c:v>
                </c:pt>
                <c:pt idx="4">
                  <c:v>53155</c:v>
                </c:pt>
                <c:pt idx="5">
                  <c:v>54237</c:v>
                </c:pt>
                <c:pt idx="6">
                  <c:v>54237</c:v>
                </c:pt>
                <c:pt idx="7">
                  <c:v>54630</c:v>
                </c:pt>
                <c:pt idx="8">
                  <c:v>54632.5</c:v>
                </c:pt>
                <c:pt idx="9">
                  <c:v>55469</c:v>
                </c:pt>
                <c:pt idx="10">
                  <c:v>55765.5</c:v>
                </c:pt>
                <c:pt idx="11">
                  <c:v>55788.5</c:v>
                </c:pt>
                <c:pt idx="12">
                  <c:v>55800</c:v>
                </c:pt>
                <c:pt idx="13">
                  <c:v>57304.5</c:v>
                </c:pt>
                <c:pt idx="14">
                  <c:v>57373.5</c:v>
                </c:pt>
                <c:pt idx="15">
                  <c:v>57374</c:v>
                </c:pt>
                <c:pt idx="16">
                  <c:v>57444.5</c:v>
                </c:pt>
                <c:pt idx="17">
                  <c:v>57456</c:v>
                </c:pt>
                <c:pt idx="18">
                  <c:v>57456.5</c:v>
                </c:pt>
                <c:pt idx="19">
                  <c:v>57470</c:v>
                </c:pt>
                <c:pt idx="20">
                  <c:v>57470.5</c:v>
                </c:pt>
                <c:pt idx="21">
                  <c:v>57525</c:v>
                </c:pt>
                <c:pt idx="22">
                  <c:v>57541</c:v>
                </c:pt>
                <c:pt idx="23">
                  <c:v>57550.5</c:v>
                </c:pt>
                <c:pt idx="24">
                  <c:v>57598.5</c:v>
                </c:pt>
                <c:pt idx="25">
                  <c:v>57598.5</c:v>
                </c:pt>
                <c:pt idx="26">
                  <c:v>57599</c:v>
                </c:pt>
                <c:pt idx="27">
                  <c:v>59028.5</c:v>
                </c:pt>
                <c:pt idx="28">
                  <c:v>59703.5</c:v>
                </c:pt>
                <c:pt idx="29">
                  <c:v>60738</c:v>
                </c:pt>
                <c:pt idx="30">
                  <c:v>61872</c:v>
                </c:pt>
                <c:pt idx="31">
                  <c:v>61872.5</c:v>
                </c:pt>
                <c:pt idx="32">
                  <c:v>61879</c:v>
                </c:pt>
                <c:pt idx="33">
                  <c:v>61879.5</c:v>
                </c:pt>
                <c:pt idx="34">
                  <c:v>62433.5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-4.5347999999648891E-2</c:v>
                </c:pt>
                <c:pt idx="2">
                  <c:v>-4.926599999453174E-2</c:v>
                </c:pt>
                <c:pt idx="3">
                  <c:v>-4.0310000003955793E-2</c:v>
                </c:pt>
                <c:pt idx="4">
                  <c:v>-4.0310000003955793E-2</c:v>
                </c:pt>
                <c:pt idx="5">
                  <c:v>-4.8913999999058433E-2</c:v>
                </c:pt>
                <c:pt idx="6">
                  <c:v>-4.8913999999058433E-2</c:v>
                </c:pt>
                <c:pt idx="7">
                  <c:v>-4.6159999998053536E-2</c:v>
                </c:pt>
                <c:pt idx="8">
                  <c:v>-4.9424999997427221E-2</c:v>
                </c:pt>
                <c:pt idx="10">
                  <c:v>-4.7641000004659873E-2</c:v>
                </c:pt>
                <c:pt idx="11">
                  <c:v>-4.7947000006388407E-2</c:v>
                </c:pt>
                <c:pt idx="12">
                  <c:v>-4.7599999998055864E-2</c:v>
                </c:pt>
                <c:pt idx="27">
                  <c:v>-5.0027000004774891E-2</c:v>
                </c:pt>
                <c:pt idx="29">
                  <c:v>-4.8536000002059154E-2</c:v>
                </c:pt>
                <c:pt idx="34">
                  <c:v>-4.9836999998660758E-2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61F-4255-8E4F-18F12F8C22A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51234</c:v>
                </c:pt>
                <c:pt idx="2">
                  <c:v>51753</c:v>
                </c:pt>
                <c:pt idx="3">
                  <c:v>53155</c:v>
                </c:pt>
                <c:pt idx="4">
                  <c:v>53155</c:v>
                </c:pt>
                <c:pt idx="5">
                  <c:v>54237</c:v>
                </c:pt>
                <c:pt idx="6">
                  <c:v>54237</c:v>
                </c:pt>
                <c:pt idx="7">
                  <c:v>54630</c:v>
                </c:pt>
                <c:pt idx="8">
                  <c:v>54632.5</c:v>
                </c:pt>
                <c:pt idx="9">
                  <c:v>55469</c:v>
                </c:pt>
                <c:pt idx="10">
                  <c:v>55765.5</c:v>
                </c:pt>
                <c:pt idx="11">
                  <c:v>55788.5</c:v>
                </c:pt>
                <c:pt idx="12">
                  <c:v>55800</c:v>
                </c:pt>
                <c:pt idx="13">
                  <c:v>57304.5</c:v>
                </c:pt>
                <c:pt idx="14">
                  <c:v>57373.5</c:v>
                </c:pt>
                <c:pt idx="15">
                  <c:v>57374</c:v>
                </c:pt>
                <c:pt idx="16">
                  <c:v>57444.5</c:v>
                </c:pt>
                <c:pt idx="17">
                  <c:v>57456</c:v>
                </c:pt>
                <c:pt idx="18">
                  <c:v>57456.5</c:v>
                </c:pt>
                <c:pt idx="19">
                  <c:v>57470</c:v>
                </c:pt>
                <c:pt idx="20">
                  <c:v>57470.5</c:v>
                </c:pt>
                <c:pt idx="21">
                  <c:v>57525</c:v>
                </c:pt>
                <c:pt idx="22">
                  <c:v>57541</c:v>
                </c:pt>
                <c:pt idx="23">
                  <c:v>57550.5</c:v>
                </c:pt>
                <c:pt idx="24">
                  <c:v>57598.5</c:v>
                </c:pt>
                <c:pt idx="25">
                  <c:v>57598.5</c:v>
                </c:pt>
                <c:pt idx="26">
                  <c:v>57599</c:v>
                </c:pt>
                <c:pt idx="27">
                  <c:v>59028.5</c:v>
                </c:pt>
                <c:pt idx="28">
                  <c:v>59703.5</c:v>
                </c:pt>
                <c:pt idx="29">
                  <c:v>60738</c:v>
                </c:pt>
                <c:pt idx="30">
                  <c:v>61872</c:v>
                </c:pt>
                <c:pt idx="31">
                  <c:v>61872.5</c:v>
                </c:pt>
                <c:pt idx="32">
                  <c:v>61879</c:v>
                </c:pt>
                <c:pt idx="33">
                  <c:v>61879.5</c:v>
                </c:pt>
                <c:pt idx="34">
                  <c:v>62433.5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61F-4255-8E4F-18F12F8C22A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51234</c:v>
                </c:pt>
                <c:pt idx="2">
                  <c:v>51753</c:v>
                </c:pt>
                <c:pt idx="3">
                  <c:v>53155</c:v>
                </c:pt>
                <c:pt idx="4">
                  <c:v>53155</c:v>
                </c:pt>
                <c:pt idx="5">
                  <c:v>54237</c:v>
                </c:pt>
                <c:pt idx="6">
                  <c:v>54237</c:v>
                </c:pt>
                <c:pt idx="7">
                  <c:v>54630</c:v>
                </c:pt>
                <c:pt idx="8">
                  <c:v>54632.5</c:v>
                </c:pt>
                <c:pt idx="9">
                  <c:v>55469</c:v>
                </c:pt>
                <c:pt idx="10">
                  <c:v>55765.5</c:v>
                </c:pt>
                <c:pt idx="11">
                  <c:v>55788.5</c:v>
                </c:pt>
                <c:pt idx="12">
                  <c:v>55800</c:v>
                </c:pt>
                <c:pt idx="13">
                  <c:v>57304.5</c:v>
                </c:pt>
                <c:pt idx="14">
                  <c:v>57373.5</c:v>
                </c:pt>
                <c:pt idx="15">
                  <c:v>57374</c:v>
                </c:pt>
                <c:pt idx="16">
                  <c:v>57444.5</c:v>
                </c:pt>
                <c:pt idx="17">
                  <c:v>57456</c:v>
                </c:pt>
                <c:pt idx="18">
                  <c:v>57456.5</c:v>
                </c:pt>
                <c:pt idx="19">
                  <c:v>57470</c:v>
                </c:pt>
                <c:pt idx="20">
                  <c:v>57470.5</c:v>
                </c:pt>
                <c:pt idx="21">
                  <c:v>57525</c:v>
                </c:pt>
                <c:pt idx="22">
                  <c:v>57541</c:v>
                </c:pt>
                <c:pt idx="23">
                  <c:v>57550.5</c:v>
                </c:pt>
                <c:pt idx="24">
                  <c:v>57598.5</c:v>
                </c:pt>
                <c:pt idx="25">
                  <c:v>57598.5</c:v>
                </c:pt>
                <c:pt idx="26">
                  <c:v>57599</c:v>
                </c:pt>
                <c:pt idx="27">
                  <c:v>59028.5</c:v>
                </c:pt>
                <c:pt idx="28">
                  <c:v>59703.5</c:v>
                </c:pt>
                <c:pt idx="29">
                  <c:v>60738</c:v>
                </c:pt>
                <c:pt idx="30">
                  <c:v>61872</c:v>
                </c:pt>
                <c:pt idx="31">
                  <c:v>61872.5</c:v>
                </c:pt>
                <c:pt idx="32">
                  <c:v>61879</c:v>
                </c:pt>
                <c:pt idx="33">
                  <c:v>61879.5</c:v>
                </c:pt>
                <c:pt idx="34">
                  <c:v>62433.5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61F-4255-8E4F-18F12F8C22A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51234</c:v>
                </c:pt>
                <c:pt idx="2">
                  <c:v>51753</c:v>
                </c:pt>
                <c:pt idx="3">
                  <c:v>53155</c:v>
                </c:pt>
                <c:pt idx="4">
                  <c:v>53155</c:v>
                </c:pt>
                <c:pt idx="5">
                  <c:v>54237</c:v>
                </c:pt>
                <c:pt idx="6">
                  <c:v>54237</c:v>
                </c:pt>
                <c:pt idx="7">
                  <c:v>54630</c:v>
                </c:pt>
                <c:pt idx="8">
                  <c:v>54632.5</c:v>
                </c:pt>
                <c:pt idx="9">
                  <c:v>55469</c:v>
                </c:pt>
                <c:pt idx="10">
                  <c:v>55765.5</c:v>
                </c:pt>
                <c:pt idx="11">
                  <c:v>55788.5</c:v>
                </c:pt>
                <c:pt idx="12">
                  <c:v>55800</c:v>
                </c:pt>
                <c:pt idx="13">
                  <c:v>57304.5</c:v>
                </c:pt>
                <c:pt idx="14">
                  <c:v>57373.5</c:v>
                </c:pt>
                <c:pt idx="15">
                  <c:v>57374</c:v>
                </c:pt>
                <c:pt idx="16">
                  <c:v>57444.5</c:v>
                </c:pt>
                <c:pt idx="17">
                  <c:v>57456</c:v>
                </c:pt>
                <c:pt idx="18">
                  <c:v>57456.5</c:v>
                </c:pt>
                <c:pt idx="19">
                  <c:v>57470</c:v>
                </c:pt>
                <c:pt idx="20">
                  <c:v>57470.5</c:v>
                </c:pt>
                <c:pt idx="21">
                  <c:v>57525</c:v>
                </c:pt>
                <c:pt idx="22">
                  <c:v>57541</c:v>
                </c:pt>
                <c:pt idx="23">
                  <c:v>57550.5</c:v>
                </c:pt>
                <c:pt idx="24">
                  <c:v>57598.5</c:v>
                </c:pt>
                <c:pt idx="25">
                  <c:v>57598.5</c:v>
                </c:pt>
                <c:pt idx="26">
                  <c:v>57599</c:v>
                </c:pt>
                <c:pt idx="27">
                  <c:v>59028.5</c:v>
                </c:pt>
                <c:pt idx="28">
                  <c:v>59703.5</c:v>
                </c:pt>
                <c:pt idx="29">
                  <c:v>60738</c:v>
                </c:pt>
                <c:pt idx="30">
                  <c:v>61872</c:v>
                </c:pt>
                <c:pt idx="31">
                  <c:v>61872.5</c:v>
                </c:pt>
                <c:pt idx="32">
                  <c:v>61879</c:v>
                </c:pt>
                <c:pt idx="33">
                  <c:v>61879.5</c:v>
                </c:pt>
                <c:pt idx="34">
                  <c:v>62433.5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61F-4255-8E4F-18F12F8C22A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51234</c:v>
                </c:pt>
                <c:pt idx="2">
                  <c:v>51753</c:v>
                </c:pt>
                <c:pt idx="3">
                  <c:v>53155</c:v>
                </c:pt>
                <c:pt idx="4">
                  <c:v>53155</c:v>
                </c:pt>
                <c:pt idx="5">
                  <c:v>54237</c:v>
                </c:pt>
                <c:pt idx="6">
                  <c:v>54237</c:v>
                </c:pt>
                <c:pt idx="7">
                  <c:v>54630</c:v>
                </c:pt>
                <c:pt idx="8">
                  <c:v>54632.5</c:v>
                </c:pt>
                <c:pt idx="9">
                  <c:v>55469</c:v>
                </c:pt>
                <c:pt idx="10">
                  <c:v>55765.5</c:v>
                </c:pt>
                <c:pt idx="11">
                  <c:v>55788.5</c:v>
                </c:pt>
                <c:pt idx="12">
                  <c:v>55800</c:v>
                </c:pt>
                <c:pt idx="13">
                  <c:v>57304.5</c:v>
                </c:pt>
                <c:pt idx="14">
                  <c:v>57373.5</c:v>
                </c:pt>
                <c:pt idx="15">
                  <c:v>57374</c:v>
                </c:pt>
                <c:pt idx="16">
                  <c:v>57444.5</c:v>
                </c:pt>
                <c:pt idx="17">
                  <c:v>57456</c:v>
                </c:pt>
                <c:pt idx="18">
                  <c:v>57456.5</c:v>
                </c:pt>
                <c:pt idx="19">
                  <c:v>57470</c:v>
                </c:pt>
                <c:pt idx="20">
                  <c:v>57470.5</c:v>
                </c:pt>
                <c:pt idx="21">
                  <c:v>57525</c:v>
                </c:pt>
                <c:pt idx="22">
                  <c:v>57541</c:v>
                </c:pt>
                <c:pt idx="23">
                  <c:v>57550.5</c:v>
                </c:pt>
                <c:pt idx="24">
                  <c:v>57598.5</c:v>
                </c:pt>
                <c:pt idx="25">
                  <c:v>57598.5</c:v>
                </c:pt>
                <c:pt idx="26">
                  <c:v>57599</c:v>
                </c:pt>
                <c:pt idx="27">
                  <c:v>59028.5</c:v>
                </c:pt>
                <c:pt idx="28">
                  <c:v>59703.5</c:v>
                </c:pt>
                <c:pt idx="29">
                  <c:v>60738</c:v>
                </c:pt>
                <c:pt idx="30">
                  <c:v>61872</c:v>
                </c:pt>
                <c:pt idx="31">
                  <c:v>61872.5</c:v>
                </c:pt>
                <c:pt idx="32">
                  <c:v>61879</c:v>
                </c:pt>
                <c:pt idx="33">
                  <c:v>61879.5</c:v>
                </c:pt>
                <c:pt idx="34">
                  <c:v>62433.5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-4.0215138293198241E-2</c:v>
                </c:pt>
                <c:pt idx="1">
                  <c:v>-4.7214165002184533E-2</c:v>
                </c:pt>
                <c:pt idx="2">
                  <c:v>-4.7285065085370774E-2</c:v>
                </c:pt>
                <c:pt idx="3">
                  <c:v>-4.7476590936290058E-2</c:v>
                </c:pt>
                <c:pt idx="4">
                  <c:v>-4.7476590936290058E-2</c:v>
                </c:pt>
                <c:pt idx="5">
                  <c:v>-4.7624401899695669E-2</c:v>
                </c:pt>
                <c:pt idx="6">
                  <c:v>-4.7624401899695669E-2</c:v>
                </c:pt>
                <c:pt idx="7">
                  <c:v>-4.7678089245923407E-2</c:v>
                </c:pt>
                <c:pt idx="8">
                  <c:v>-4.7678430768482105E-2</c:v>
                </c:pt>
                <c:pt idx="9">
                  <c:v>-4.7792704216623322E-2</c:v>
                </c:pt>
                <c:pt idx="10">
                  <c:v>-4.7833208792085212E-2</c:v>
                </c:pt>
                <c:pt idx="11">
                  <c:v>-4.7836350799625255E-2</c:v>
                </c:pt>
                <c:pt idx="12">
                  <c:v>-4.7837921803395279E-2</c:v>
                </c:pt>
                <c:pt idx="13">
                  <c:v>-4.8043450079221291E-2</c:v>
                </c:pt>
                <c:pt idx="14">
                  <c:v>-4.8052876101841425E-2</c:v>
                </c:pt>
                <c:pt idx="15">
                  <c:v>-4.8052944406353167E-2</c:v>
                </c:pt>
                <c:pt idx="16">
                  <c:v>-4.8062575342508518E-2</c:v>
                </c:pt>
                <c:pt idx="17">
                  <c:v>-4.8064146346278543E-2</c:v>
                </c:pt>
                <c:pt idx="18">
                  <c:v>-4.8064214650790284E-2</c:v>
                </c:pt>
                <c:pt idx="19">
                  <c:v>-4.8066058872607266E-2</c:v>
                </c:pt>
                <c:pt idx="20">
                  <c:v>-4.8066127177119007E-2</c:v>
                </c:pt>
                <c:pt idx="21">
                  <c:v>-4.8073572368898677E-2</c:v>
                </c:pt>
                <c:pt idx="22">
                  <c:v>-4.8075758113274365E-2</c:v>
                </c:pt>
                <c:pt idx="23">
                  <c:v>-4.8077055898997426E-2</c:v>
                </c:pt>
                <c:pt idx="24">
                  <c:v>-4.8083613132124475E-2</c:v>
                </c:pt>
                <c:pt idx="25">
                  <c:v>-4.8083613132124475E-2</c:v>
                </c:pt>
                <c:pt idx="26">
                  <c:v>-4.8083681436636216E-2</c:v>
                </c:pt>
                <c:pt idx="27">
                  <c:v>-4.8278964035701213E-2</c:v>
                </c:pt>
                <c:pt idx="28">
                  <c:v>-4.837117512655037E-2</c:v>
                </c:pt>
                <c:pt idx="29">
                  <c:v>-4.8512497161340672E-2</c:v>
                </c:pt>
                <c:pt idx="30">
                  <c:v>-4.8667411793967254E-2</c:v>
                </c:pt>
                <c:pt idx="31">
                  <c:v>-4.8667480098478995E-2</c:v>
                </c:pt>
                <c:pt idx="32">
                  <c:v>-4.8668368057131615E-2</c:v>
                </c:pt>
                <c:pt idx="33">
                  <c:v>-4.8668436361643357E-2</c:v>
                </c:pt>
                <c:pt idx="34">
                  <c:v>-4.8744117760651406E-2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61F-4255-8E4F-18F12F8C22A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51234</c:v>
                </c:pt>
                <c:pt idx="2">
                  <c:v>51753</c:v>
                </c:pt>
                <c:pt idx="3">
                  <c:v>53155</c:v>
                </c:pt>
                <c:pt idx="4">
                  <c:v>53155</c:v>
                </c:pt>
                <c:pt idx="5">
                  <c:v>54237</c:v>
                </c:pt>
                <c:pt idx="6">
                  <c:v>54237</c:v>
                </c:pt>
                <c:pt idx="7">
                  <c:v>54630</c:v>
                </c:pt>
                <c:pt idx="8">
                  <c:v>54632.5</c:v>
                </c:pt>
                <c:pt idx="9">
                  <c:v>55469</c:v>
                </c:pt>
                <c:pt idx="10">
                  <c:v>55765.5</c:v>
                </c:pt>
                <c:pt idx="11">
                  <c:v>55788.5</c:v>
                </c:pt>
                <c:pt idx="12">
                  <c:v>55800</c:v>
                </c:pt>
                <c:pt idx="13">
                  <c:v>57304.5</c:v>
                </c:pt>
                <c:pt idx="14">
                  <c:v>57373.5</c:v>
                </c:pt>
                <c:pt idx="15">
                  <c:v>57374</c:v>
                </c:pt>
                <c:pt idx="16">
                  <c:v>57444.5</c:v>
                </c:pt>
                <c:pt idx="17">
                  <c:v>57456</c:v>
                </c:pt>
                <c:pt idx="18">
                  <c:v>57456.5</c:v>
                </c:pt>
                <c:pt idx="19">
                  <c:v>57470</c:v>
                </c:pt>
                <c:pt idx="20">
                  <c:v>57470.5</c:v>
                </c:pt>
                <c:pt idx="21">
                  <c:v>57525</c:v>
                </c:pt>
                <c:pt idx="22">
                  <c:v>57541</c:v>
                </c:pt>
                <c:pt idx="23">
                  <c:v>57550.5</c:v>
                </c:pt>
                <c:pt idx="24">
                  <c:v>57598.5</c:v>
                </c:pt>
                <c:pt idx="25">
                  <c:v>57598.5</c:v>
                </c:pt>
                <c:pt idx="26">
                  <c:v>57599</c:v>
                </c:pt>
                <c:pt idx="27">
                  <c:v>59028.5</c:v>
                </c:pt>
                <c:pt idx="28">
                  <c:v>59703.5</c:v>
                </c:pt>
                <c:pt idx="29">
                  <c:v>60738</c:v>
                </c:pt>
                <c:pt idx="30">
                  <c:v>61872</c:v>
                </c:pt>
                <c:pt idx="31">
                  <c:v>61872.5</c:v>
                </c:pt>
                <c:pt idx="32">
                  <c:v>61879</c:v>
                </c:pt>
                <c:pt idx="33">
                  <c:v>61879.5</c:v>
                </c:pt>
                <c:pt idx="34">
                  <c:v>62433.5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19">
                  <c:v>-7.8139999997802079E-2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61F-4255-8E4F-18F12F8C2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4029288"/>
        <c:axId val="1"/>
      </c:scatterChart>
      <c:valAx>
        <c:axId val="424029288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22255192878342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961424332344211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40292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13946587537092"/>
          <c:y val="0.9204921861831491"/>
          <c:w val="0.70029673590504449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MR Cas - O-C Diagr.</a:t>
            </a:r>
          </a:p>
        </c:rich>
      </c:tx>
      <c:layout>
        <c:manualLayout>
          <c:xMode val="edge"/>
          <c:yMode val="edge"/>
          <c:x val="0.37479840060380171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814859468012961"/>
          <c:w val="0.80937058998462585"/>
          <c:h val="0.6265450983347148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63179</c:v>
                </c:pt>
                <c:pt idx="2">
                  <c:v>65548</c:v>
                </c:pt>
                <c:pt idx="3">
                  <c:v>65548</c:v>
                </c:pt>
                <c:pt idx="4">
                  <c:v>66882</c:v>
                </c:pt>
                <c:pt idx="5">
                  <c:v>66882</c:v>
                </c:pt>
                <c:pt idx="6">
                  <c:v>68767</c:v>
                </c:pt>
                <c:pt idx="7">
                  <c:v>68795.5</c:v>
                </c:pt>
                <c:pt idx="8">
                  <c:v>68809.5</c:v>
                </c:pt>
              </c:numCache>
            </c:numRef>
          </c:xVal>
          <c:yVal>
            <c:numRef>
              <c:f>'A (old)'!$H$21:$H$999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D9-46BB-8AE2-50F238D45E16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(old)'!$D$21:$D$1619</c:f>
                <c:numCache>
                  <c:formatCode>General</c:formatCode>
                  <c:ptCount val="1599"/>
                  <c:pt idx="0">
                    <c:v>0</c:v>
                  </c:pt>
                  <c:pt idx="1">
                    <c:v>2.3E-3</c:v>
                  </c:pt>
                  <c:pt idx="2">
                    <c:v>5.3E-3</c:v>
                  </c:pt>
                  <c:pt idx="3">
                    <c:v>5.3E-3</c:v>
                  </c:pt>
                  <c:pt idx="4">
                    <c:v>5.4999999999999997E-3</c:v>
                  </c:pt>
                  <c:pt idx="5">
                    <c:v>5.4999999999999997E-3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'A (old)'!$D$21:$D$1619</c:f>
                <c:numCache>
                  <c:formatCode>General</c:formatCode>
                  <c:ptCount val="1599"/>
                  <c:pt idx="0">
                    <c:v>0</c:v>
                  </c:pt>
                  <c:pt idx="1">
                    <c:v>2.3E-3</c:v>
                  </c:pt>
                  <c:pt idx="2">
                    <c:v>5.3E-3</c:v>
                  </c:pt>
                  <c:pt idx="3">
                    <c:v>5.3E-3</c:v>
                  </c:pt>
                  <c:pt idx="4">
                    <c:v>5.4999999999999997E-3</c:v>
                  </c:pt>
                  <c:pt idx="5">
                    <c:v>5.4999999999999997E-3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63179</c:v>
                </c:pt>
                <c:pt idx="2">
                  <c:v>65548</c:v>
                </c:pt>
                <c:pt idx="3">
                  <c:v>65548</c:v>
                </c:pt>
                <c:pt idx="4">
                  <c:v>66882</c:v>
                </c:pt>
                <c:pt idx="5">
                  <c:v>66882</c:v>
                </c:pt>
                <c:pt idx="6">
                  <c:v>68767</c:v>
                </c:pt>
                <c:pt idx="7">
                  <c:v>68795.5</c:v>
                </c:pt>
                <c:pt idx="8">
                  <c:v>68809.5</c:v>
                </c:pt>
              </c:numCache>
            </c:numRef>
          </c:xVal>
          <c:yVal>
            <c:numRef>
              <c:f>'A (old)'!$I$21:$I$999</c:f>
              <c:numCache>
                <c:formatCode>General</c:formatCode>
                <c:ptCount val="979"/>
                <c:pt idx="1">
                  <c:v>-2.4943999997049104E-2</c:v>
                </c:pt>
                <c:pt idx="2">
                  <c:v>-6.3828000005742069E-2</c:v>
                </c:pt>
                <c:pt idx="3">
                  <c:v>-6.3828000005742069E-2</c:v>
                </c:pt>
                <c:pt idx="4">
                  <c:v>2.1147999999811873E-2</c:v>
                </c:pt>
                <c:pt idx="5">
                  <c:v>2.1147999999811873E-2</c:v>
                </c:pt>
                <c:pt idx="6">
                  <c:v>-2.5112000002991408E-2</c:v>
                </c:pt>
                <c:pt idx="7">
                  <c:v>-7.3988000003737397E-2</c:v>
                </c:pt>
                <c:pt idx="8">
                  <c:v>-9.6920000069076195E-3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ED9-46BB-8AE2-50F238D45E16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(old)'!$D$21:$D$50</c:f>
                <c:numCache>
                  <c:formatCode>General</c:formatCode>
                  <c:ptCount val="30"/>
                  <c:pt idx="0">
                    <c:v>0</c:v>
                  </c:pt>
                  <c:pt idx="1">
                    <c:v>2.3E-3</c:v>
                  </c:pt>
                  <c:pt idx="2">
                    <c:v>5.3E-3</c:v>
                  </c:pt>
                  <c:pt idx="3">
                    <c:v>5.3E-3</c:v>
                  </c:pt>
                  <c:pt idx="4">
                    <c:v>5.4999999999999997E-3</c:v>
                  </c:pt>
                  <c:pt idx="5">
                    <c:v>5.4999999999999997E-3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'A (old)'!$D$21:$D$50</c:f>
                <c:numCache>
                  <c:formatCode>General</c:formatCode>
                  <c:ptCount val="30"/>
                  <c:pt idx="0">
                    <c:v>0</c:v>
                  </c:pt>
                  <c:pt idx="1">
                    <c:v>2.3E-3</c:v>
                  </c:pt>
                  <c:pt idx="2">
                    <c:v>5.3E-3</c:v>
                  </c:pt>
                  <c:pt idx="3">
                    <c:v>5.3E-3</c:v>
                  </c:pt>
                  <c:pt idx="4">
                    <c:v>5.4999999999999997E-3</c:v>
                  </c:pt>
                  <c:pt idx="5">
                    <c:v>5.4999999999999997E-3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63179</c:v>
                </c:pt>
                <c:pt idx="2">
                  <c:v>65548</c:v>
                </c:pt>
                <c:pt idx="3">
                  <c:v>65548</c:v>
                </c:pt>
                <c:pt idx="4">
                  <c:v>66882</c:v>
                </c:pt>
                <c:pt idx="5">
                  <c:v>66882</c:v>
                </c:pt>
                <c:pt idx="6">
                  <c:v>68767</c:v>
                </c:pt>
                <c:pt idx="7">
                  <c:v>68795.5</c:v>
                </c:pt>
                <c:pt idx="8">
                  <c:v>68809.5</c:v>
                </c:pt>
              </c:numCache>
            </c:numRef>
          </c:xVal>
          <c:yVal>
            <c:numRef>
              <c:f>'A (old)'!$J$21:$J$999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ED9-46BB-8AE2-50F238D45E16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63179</c:v>
                </c:pt>
                <c:pt idx="2">
                  <c:v>65548</c:v>
                </c:pt>
                <c:pt idx="3">
                  <c:v>65548</c:v>
                </c:pt>
                <c:pt idx="4">
                  <c:v>66882</c:v>
                </c:pt>
                <c:pt idx="5">
                  <c:v>66882</c:v>
                </c:pt>
                <c:pt idx="6">
                  <c:v>68767</c:v>
                </c:pt>
                <c:pt idx="7">
                  <c:v>68795.5</c:v>
                </c:pt>
                <c:pt idx="8">
                  <c:v>68809.5</c:v>
                </c:pt>
              </c:numCache>
            </c:numRef>
          </c:xVal>
          <c:yVal>
            <c:numRef>
              <c:f>'A (old)'!$K$21:$K$999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ED9-46BB-8AE2-50F238D45E16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63179</c:v>
                </c:pt>
                <c:pt idx="2">
                  <c:v>65548</c:v>
                </c:pt>
                <c:pt idx="3">
                  <c:v>65548</c:v>
                </c:pt>
                <c:pt idx="4">
                  <c:v>66882</c:v>
                </c:pt>
                <c:pt idx="5">
                  <c:v>66882</c:v>
                </c:pt>
                <c:pt idx="6">
                  <c:v>68767</c:v>
                </c:pt>
                <c:pt idx="7">
                  <c:v>68795.5</c:v>
                </c:pt>
                <c:pt idx="8">
                  <c:v>68809.5</c:v>
                </c:pt>
              </c:numCache>
            </c:numRef>
          </c:xVal>
          <c:yVal>
            <c:numRef>
              <c:f>'A (old)'!$L$21:$L$999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ED9-46BB-8AE2-50F238D45E16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63179</c:v>
                </c:pt>
                <c:pt idx="2">
                  <c:v>65548</c:v>
                </c:pt>
                <c:pt idx="3">
                  <c:v>65548</c:v>
                </c:pt>
                <c:pt idx="4">
                  <c:v>66882</c:v>
                </c:pt>
                <c:pt idx="5">
                  <c:v>66882</c:v>
                </c:pt>
                <c:pt idx="6">
                  <c:v>68767</c:v>
                </c:pt>
                <c:pt idx="7">
                  <c:v>68795.5</c:v>
                </c:pt>
                <c:pt idx="8">
                  <c:v>68809.5</c:v>
                </c:pt>
              </c:numCache>
            </c:numRef>
          </c:xVal>
          <c:yVal>
            <c:numRef>
              <c:f>'A (old)'!$M$21:$M$999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ED9-46BB-8AE2-50F238D45E16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63179</c:v>
                </c:pt>
                <c:pt idx="2">
                  <c:v>65548</c:v>
                </c:pt>
                <c:pt idx="3">
                  <c:v>65548</c:v>
                </c:pt>
                <c:pt idx="4">
                  <c:v>66882</c:v>
                </c:pt>
                <c:pt idx="5">
                  <c:v>66882</c:v>
                </c:pt>
                <c:pt idx="6">
                  <c:v>68767</c:v>
                </c:pt>
                <c:pt idx="7">
                  <c:v>68795.5</c:v>
                </c:pt>
                <c:pt idx="8">
                  <c:v>68809.5</c:v>
                </c:pt>
              </c:numCache>
            </c:numRef>
          </c:xVal>
          <c:yVal>
            <c:numRef>
              <c:f>'A (old)'!$N$21:$N$999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ED9-46BB-8AE2-50F238D45E16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63179</c:v>
                </c:pt>
                <c:pt idx="2">
                  <c:v>65548</c:v>
                </c:pt>
                <c:pt idx="3">
                  <c:v>65548</c:v>
                </c:pt>
                <c:pt idx="4">
                  <c:v>66882</c:v>
                </c:pt>
                <c:pt idx="5">
                  <c:v>66882</c:v>
                </c:pt>
                <c:pt idx="6">
                  <c:v>68767</c:v>
                </c:pt>
                <c:pt idx="7">
                  <c:v>68795.5</c:v>
                </c:pt>
                <c:pt idx="8">
                  <c:v>68809.5</c:v>
                </c:pt>
              </c:numCache>
            </c:numRef>
          </c:xVal>
          <c:yVal>
            <c:numRef>
              <c:f>'A (old)'!$O$21:$O$999</c:f>
              <c:numCache>
                <c:formatCode>General</c:formatCode>
                <c:ptCount val="979"/>
                <c:pt idx="0">
                  <c:v>-7.2750445250025636E-4</c:v>
                </c:pt>
                <c:pt idx="1">
                  <c:v>-2.5855353900179671E-2</c:v>
                </c:pt>
                <c:pt idx="2">
                  <c:v>-2.6797563737966792E-2</c:v>
                </c:pt>
                <c:pt idx="3">
                  <c:v>-2.6797563737966792E-2</c:v>
                </c:pt>
                <c:pt idx="4">
                  <c:v>-2.732812850099255E-2</c:v>
                </c:pt>
                <c:pt idx="5">
                  <c:v>-2.732812850099255E-2</c:v>
                </c:pt>
                <c:pt idx="6">
                  <c:v>-2.807783957918112E-2</c:v>
                </c:pt>
                <c:pt idx="7">
                  <c:v>-2.8089174733413682E-2</c:v>
                </c:pt>
                <c:pt idx="8">
                  <c:v>-2.8094742879352482E-2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ED9-46BB-8AE2-50F238D45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2459752"/>
        <c:axId val="1"/>
      </c:scatterChart>
      <c:valAx>
        <c:axId val="422459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6422345354978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7284922717993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24597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9063021807249861"/>
          <c:y val="0.91975600272188196"/>
          <c:w val="0.8998391275403983"/>
          <c:h val="0.9814847218171802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180975</xdr:colOff>
      <xdr:row>18</xdr:row>
      <xdr:rowOff>38100</xdr:rowOff>
    </xdr:to>
    <xdr:graphicFrame macro="">
      <xdr:nvGraphicFramePr>
        <xdr:cNvPr id="50180" name="Chart 1">
          <a:extLst>
            <a:ext uri="{FF2B5EF4-FFF2-40B4-BE49-F238E27FC236}">
              <a16:creationId xmlns:a16="http://schemas.microsoft.com/office/drawing/2014/main" id="{358F66BE-5ECC-410A-4C89-0AD3CE4EE1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542925</xdr:colOff>
      <xdr:row>0</xdr:row>
      <xdr:rowOff>0</xdr:rowOff>
    </xdr:from>
    <xdr:to>
      <xdr:col>27</xdr:col>
      <xdr:colOff>190500</xdr:colOff>
      <xdr:row>18</xdr:row>
      <xdr:rowOff>47625</xdr:rowOff>
    </xdr:to>
    <xdr:graphicFrame macro="">
      <xdr:nvGraphicFramePr>
        <xdr:cNvPr id="50181" name="Chart 3">
          <a:extLst>
            <a:ext uri="{FF2B5EF4-FFF2-40B4-BE49-F238E27FC236}">
              <a16:creationId xmlns:a16="http://schemas.microsoft.com/office/drawing/2014/main" id="{28898C43-B6B5-7F59-AD0A-0063DE2405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0</xdr:row>
      <xdr:rowOff>38100</xdr:rowOff>
    </xdr:from>
    <xdr:to>
      <xdr:col>15</xdr:col>
      <xdr:colOff>0</xdr:colOff>
      <xdr:row>18</xdr:row>
      <xdr:rowOff>76200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48207D6-741E-1CAD-428F-118681FEEF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690" TargetMode="External"/><Relationship Id="rId13" Type="http://schemas.openxmlformats.org/officeDocument/2006/relationships/hyperlink" Target="http://www.bav-astro.de/sfs/BAVM_link.php?BAVMnr=183" TargetMode="External"/><Relationship Id="rId18" Type="http://schemas.openxmlformats.org/officeDocument/2006/relationships/hyperlink" Target="http://www.bav-astro.de/sfs/BAVM_link.php?BAVMnr=186" TargetMode="External"/><Relationship Id="rId26" Type="http://schemas.openxmlformats.org/officeDocument/2006/relationships/hyperlink" Target="http://www.konkoly.hu/cgi-bin/IBVS?5960" TargetMode="External"/><Relationship Id="rId3" Type="http://schemas.openxmlformats.org/officeDocument/2006/relationships/hyperlink" Target="http://www.konkoly.hu/cgi-bin/IBVS?5583" TargetMode="External"/><Relationship Id="rId21" Type="http://schemas.openxmlformats.org/officeDocument/2006/relationships/hyperlink" Target="http://www.bav-astro.de/sfs/BAVM_link.php?BAVMnr=186" TargetMode="External"/><Relationship Id="rId7" Type="http://schemas.openxmlformats.org/officeDocument/2006/relationships/hyperlink" Target="http://www.konkoly.hu/cgi-bin/IBVS?5690" TargetMode="External"/><Relationship Id="rId12" Type="http://schemas.openxmlformats.org/officeDocument/2006/relationships/hyperlink" Target="http://www.bav-astro.de/sfs/BAVM_link.php?BAVMnr=183" TargetMode="External"/><Relationship Id="rId17" Type="http://schemas.openxmlformats.org/officeDocument/2006/relationships/hyperlink" Target="http://www.bav-astro.de/sfs/BAVM_link.php?BAVMnr=183" TargetMode="External"/><Relationship Id="rId25" Type="http://schemas.openxmlformats.org/officeDocument/2006/relationships/hyperlink" Target="http://www.bav-astro.de/sfs/BAVM_link.php?BAVMnr=214" TargetMode="External"/><Relationship Id="rId2" Type="http://schemas.openxmlformats.org/officeDocument/2006/relationships/hyperlink" Target="http://www.konkoly.hu/cgi-bin/IBVS?5583" TargetMode="External"/><Relationship Id="rId16" Type="http://schemas.openxmlformats.org/officeDocument/2006/relationships/hyperlink" Target="http://www.bav-astro.de/sfs/BAVM_link.php?BAVMnr=183" TargetMode="External"/><Relationship Id="rId20" Type="http://schemas.openxmlformats.org/officeDocument/2006/relationships/hyperlink" Target="http://www.bav-astro.de/sfs/BAVM_link.php?BAVMnr=186" TargetMode="External"/><Relationship Id="rId29" Type="http://schemas.openxmlformats.org/officeDocument/2006/relationships/hyperlink" Target="http://www.bav-astro.de/sfs/BAVM_link.php?BAVMnr=228" TargetMode="External"/><Relationship Id="rId1" Type="http://schemas.openxmlformats.org/officeDocument/2006/relationships/hyperlink" Target="http://www.konkoly.hu/cgi-bin/IBVS?5263" TargetMode="External"/><Relationship Id="rId6" Type="http://schemas.openxmlformats.org/officeDocument/2006/relationships/hyperlink" Target="http://www.bav-astro.de/sfs/BAVM_link.php?BAVMnr=178" TargetMode="External"/><Relationship Id="rId11" Type="http://schemas.openxmlformats.org/officeDocument/2006/relationships/hyperlink" Target="http://www.bav-astro.de/sfs/BAVM_link.php?BAVMnr=183" TargetMode="External"/><Relationship Id="rId24" Type="http://schemas.openxmlformats.org/officeDocument/2006/relationships/hyperlink" Target="http://www.konkoly.hu/cgi-bin/IBVS?5871" TargetMode="External"/><Relationship Id="rId5" Type="http://schemas.openxmlformats.org/officeDocument/2006/relationships/hyperlink" Target="http://var.astro.cz/oejv/issues/oejv0074.pdf" TargetMode="External"/><Relationship Id="rId15" Type="http://schemas.openxmlformats.org/officeDocument/2006/relationships/hyperlink" Target="http://www.bav-astro.de/sfs/BAVM_link.php?BAVMnr=183" TargetMode="External"/><Relationship Id="rId23" Type="http://schemas.openxmlformats.org/officeDocument/2006/relationships/hyperlink" Target="http://www.bav-astro.de/sfs/BAVM_link.php?BAVMnr=186" TargetMode="External"/><Relationship Id="rId28" Type="http://schemas.openxmlformats.org/officeDocument/2006/relationships/hyperlink" Target="http://www.bav-astro.de/sfs/BAVM_link.php?BAVMnr=228" TargetMode="External"/><Relationship Id="rId10" Type="http://schemas.openxmlformats.org/officeDocument/2006/relationships/hyperlink" Target="http://www.bav-astro.de/sfs/BAVM_link.php?BAVMnr=183" TargetMode="External"/><Relationship Id="rId19" Type="http://schemas.openxmlformats.org/officeDocument/2006/relationships/hyperlink" Target="http://www.bav-astro.de/sfs/BAVM_link.php?BAVMnr=186" TargetMode="External"/><Relationship Id="rId31" Type="http://schemas.openxmlformats.org/officeDocument/2006/relationships/hyperlink" Target="http://www.konkoly.hu/cgi-bin/IBVS?6042" TargetMode="External"/><Relationship Id="rId4" Type="http://schemas.openxmlformats.org/officeDocument/2006/relationships/hyperlink" Target="http://var.astro.cz/oejv/issues/oejv0074.pdf" TargetMode="External"/><Relationship Id="rId9" Type="http://schemas.openxmlformats.org/officeDocument/2006/relationships/hyperlink" Target="http://www.konkoly.hu/cgi-bin/IBVS?5690" TargetMode="External"/><Relationship Id="rId14" Type="http://schemas.openxmlformats.org/officeDocument/2006/relationships/hyperlink" Target="http://www.bav-astro.de/sfs/BAVM_link.php?BAVMnr=183" TargetMode="External"/><Relationship Id="rId22" Type="http://schemas.openxmlformats.org/officeDocument/2006/relationships/hyperlink" Target="http://www.bav-astro.de/sfs/BAVM_link.php?BAVMnr=186" TargetMode="External"/><Relationship Id="rId27" Type="http://schemas.openxmlformats.org/officeDocument/2006/relationships/hyperlink" Target="http://www.bav-astro.de/sfs/BAVM_link.php?BAVMnr=228" TargetMode="External"/><Relationship Id="rId30" Type="http://schemas.openxmlformats.org/officeDocument/2006/relationships/hyperlink" Target="http://www.bav-astro.de/sfs/BAVM_link.php?BAVMnr=2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8"/>
  <sheetViews>
    <sheetView tabSelected="1" workbookViewId="0">
      <pane xSplit="14" ySplit="22" topLeftCell="O38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20" width="9.85546875" customWidth="1"/>
  </cols>
  <sheetData>
    <row r="1" spans="1:6" ht="20.25">
      <c r="A1" s="1" t="s">
        <v>42</v>
      </c>
    </row>
    <row r="2" spans="1:6">
      <c r="A2" t="s">
        <v>27</v>
      </c>
      <c r="B2" s="23" t="s">
        <v>39</v>
      </c>
    </row>
    <row r="3" spans="1:6" ht="13.5" thickBot="1"/>
    <row r="4" spans="1:6" ht="13.5" thickBot="1">
      <c r="A4" s="8" t="s">
        <v>0</v>
      </c>
      <c r="C4" s="27">
        <v>29079.276999999998</v>
      </c>
      <c r="D4" s="28">
        <v>0.35293600000000003</v>
      </c>
    </row>
    <row r="5" spans="1:6">
      <c r="A5" s="29" t="s">
        <v>43</v>
      </c>
      <c r="B5" s="24"/>
      <c r="C5" s="30">
        <v>-9.5</v>
      </c>
      <c r="D5" s="24" t="s">
        <v>44</v>
      </c>
    </row>
    <row r="6" spans="1:6">
      <c r="A6" s="8" t="s">
        <v>1</v>
      </c>
    </row>
    <row r="7" spans="1:6">
      <c r="A7" t="s">
        <v>2</v>
      </c>
      <c r="C7">
        <f>+C4</f>
        <v>29079.276999999998</v>
      </c>
    </row>
    <row r="8" spans="1:6">
      <c r="A8" t="s">
        <v>3</v>
      </c>
      <c r="C8" s="19">
        <v>0.435222</v>
      </c>
    </row>
    <row r="9" spans="1:6">
      <c r="A9" s="43" t="s">
        <v>50</v>
      </c>
      <c r="B9" s="44">
        <v>22</v>
      </c>
      <c r="C9" s="32" t="str">
        <f>"F"&amp;B9</f>
        <v>F22</v>
      </c>
      <c r="D9" s="33" t="str">
        <f>"G"&amp;B9</f>
        <v>G22</v>
      </c>
    </row>
    <row r="10" spans="1:6" ht="13.5" thickBot="1">
      <c r="A10" s="24"/>
      <c r="B10" s="24"/>
      <c r="C10" s="7" t="s">
        <v>22</v>
      </c>
      <c r="D10" s="7" t="s">
        <v>23</v>
      </c>
      <c r="E10" s="24"/>
    </row>
    <row r="11" spans="1:6">
      <c r="A11" s="24" t="s">
        <v>16</v>
      </c>
      <c r="B11" s="24"/>
      <c r="C11" s="31">
        <f ca="1">INTERCEPT(INDIRECT($D$9):G992,INDIRECT($C$9):F992)</f>
        <v>-4.0215138293198241E-2</v>
      </c>
      <c r="D11" s="6"/>
      <c r="E11" s="24"/>
    </row>
    <row r="12" spans="1:6">
      <c r="A12" s="24" t="s">
        <v>17</v>
      </c>
      <c r="B12" s="24"/>
      <c r="C12" s="31">
        <f ca="1">SLOPE(INDIRECT($D$9):G992,INDIRECT($C$9):F992)</f>
        <v>-1.3660902348023362E-7</v>
      </c>
      <c r="D12" s="6"/>
      <c r="E12" s="24"/>
    </row>
    <row r="13" spans="1:6">
      <c r="A13" s="24" t="s">
        <v>21</v>
      </c>
      <c r="B13" s="24"/>
      <c r="C13" s="6" t="s">
        <v>14</v>
      </c>
    </row>
    <row r="14" spans="1:6">
      <c r="A14" s="24"/>
      <c r="B14" s="24"/>
      <c r="C14" s="24"/>
    </row>
    <row r="15" spans="1:6">
      <c r="A15" s="34" t="s">
        <v>18</v>
      </c>
      <c r="B15" s="24"/>
      <c r="C15" s="35">
        <f ca="1">(C7+C11)+(C8+C12)*INT(MAX(F21:F3533))</f>
        <v>56251.443381950543</v>
      </c>
      <c r="E15" s="36" t="s">
        <v>55</v>
      </c>
      <c r="F15" s="30">
        <v>1</v>
      </c>
    </row>
    <row r="16" spans="1:6">
      <c r="A16" s="38" t="s">
        <v>4</v>
      </c>
      <c r="B16" s="24"/>
      <c r="C16" s="39">
        <f ca="1">+C8+C12</f>
        <v>0.43522186339097652</v>
      </c>
      <c r="E16" s="36" t="s">
        <v>45</v>
      </c>
      <c r="F16" s="37">
        <f ca="1">NOW()+15018.5+$C$5/24</f>
        <v>60328.752547569442</v>
      </c>
    </row>
    <row r="17" spans="1:21" ht="13.5" thickBot="1">
      <c r="A17" s="36" t="s">
        <v>40</v>
      </c>
      <c r="B17" s="24"/>
      <c r="C17" s="24">
        <f>COUNT(C21:C2191)</f>
        <v>35</v>
      </c>
      <c r="E17" s="36" t="s">
        <v>56</v>
      </c>
      <c r="F17" s="37">
        <f ca="1">ROUND(2*(F16-$C$7)/$C$8,0)/2+F15</f>
        <v>71802</v>
      </c>
    </row>
    <row r="18" spans="1:21" ht="14.25" thickTop="1" thickBot="1">
      <c r="A18" s="38" t="s">
        <v>5</v>
      </c>
      <c r="B18" s="24"/>
      <c r="C18" s="41">
        <f ca="1">+C15</f>
        <v>56251.443381950543</v>
      </c>
      <c r="D18" s="42">
        <f ca="1">+C16</f>
        <v>0.43522186339097652</v>
      </c>
      <c r="E18" s="36" t="s">
        <v>46</v>
      </c>
      <c r="F18" s="33">
        <f ca="1">ROUND(2*(F16-$C$15)/$C$16,0)/2+F15</f>
        <v>9369.5</v>
      </c>
    </row>
    <row r="19" spans="1:21" ht="13.5" thickTop="1">
      <c r="E19" s="36" t="s">
        <v>47</v>
      </c>
      <c r="F19" s="40">
        <f ca="1">+$C$15+$C$16*F18-15018.5-$C$5/24</f>
        <v>45311.150464325634</v>
      </c>
    </row>
    <row r="20" spans="1:21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67</v>
      </c>
      <c r="I20" s="10" t="s">
        <v>70</v>
      </c>
      <c r="J20" s="10" t="s">
        <v>64</v>
      </c>
      <c r="K20" s="10" t="s">
        <v>53</v>
      </c>
      <c r="L20" s="10" t="s">
        <v>28</v>
      </c>
      <c r="M20" s="10" t="s">
        <v>29</v>
      </c>
      <c r="N20" s="10" t="s">
        <v>30</v>
      </c>
      <c r="O20" s="10" t="s">
        <v>25</v>
      </c>
      <c r="P20" s="9" t="s">
        <v>24</v>
      </c>
      <c r="Q20" s="7" t="s">
        <v>15</v>
      </c>
      <c r="R20" s="7"/>
      <c r="S20" s="7"/>
      <c r="T20" s="7"/>
      <c r="U20" s="62" t="s">
        <v>59</v>
      </c>
    </row>
    <row r="21" spans="1:21">
      <c r="A21" t="s">
        <v>12</v>
      </c>
      <c r="C21" s="26">
        <v>29079.276999999998</v>
      </c>
      <c r="D21" s="26" t="s">
        <v>14</v>
      </c>
      <c r="E21">
        <f t="shared" ref="E21:E55" si="0">+(C21-C$7)/C$8</f>
        <v>0</v>
      </c>
      <c r="F21">
        <f t="shared" ref="F21:F55" si="1">ROUND(2*E21,0)/2</f>
        <v>0</v>
      </c>
      <c r="G21">
        <f t="shared" ref="G21:G39" si="2">+C21-(C$7+F21*C$8)</f>
        <v>0</v>
      </c>
      <c r="H21">
        <f>+G21</f>
        <v>0</v>
      </c>
      <c r="O21">
        <f t="shared" ref="O21:O55" ca="1" si="3">+C$11+C$12*F21</f>
        <v>-4.0215138293198241E-2</v>
      </c>
      <c r="Q21" s="2">
        <f t="shared" ref="Q21:Q55" si="4">+C21-15018.5</f>
        <v>14060.776999999998</v>
      </c>
      <c r="R21" s="2"/>
      <c r="S21" s="2"/>
      <c r="T21" s="2"/>
      <c r="U21" s="63"/>
    </row>
    <row r="22" spans="1:21">
      <c r="A22" s="11" t="s">
        <v>31</v>
      </c>
      <c r="B22" s="12" t="s">
        <v>32</v>
      </c>
      <c r="C22" s="14">
        <v>51377.395600000003</v>
      </c>
      <c r="D22" s="14">
        <v>2.3E-3</v>
      </c>
      <c r="E22">
        <f t="shared" si="0"/>
        <v>51233.895804899577</v>
      </c>
      <c r="F22">
        <f t="shared" si="1"/>
        <v>51234</v>
      </c>
      <c r="G22">
        <f t="shared" si="2"/>
        <v>-4.5347999999648891E-2</v>
      </c>
      <c r="K22">
        <f t="shared" ref="K22:K29" si="5">+G22</f>
        <v>-4.5347999999648891E-2</v>
      </c>
      <c r="O22">
        <f t="shared" ca="1" si="3"/>
        <v>-4.7214165002184533E-2</v>
      </c>
      <c r="Q22" s="2">
        <f t="shared" si="4"/>
        <v>36358.895600000003</v>
      </c>
      <c r="R22" s="2"/>
      <c r="S22" s="2"/>
      <c r="T22" s="2"/>
      <c r="U22" s="63"/>
    </row>
    <row r="23" spans="1:21">
      <c r="A23" s="77" t="s">
        <v>81</v>
      </c>
      <c r="B23" s="79" t="s">
        <v>32</v>
      </c>
      <c r="C23" s="78">
        <v>51603.2719</v>
      </c>
      <c r="D23" s="78" t="s">
        <v>70</v>
      </c>
      <c r="E23">
        <f t="shared" si="0"/>
        <v>51752.886802597299</v>
      </c>
      <c r="F23">
        <f t="shared" si="1"/>
        <v>51753</v>
      </c>
      <c r="G23">
        <f t="shared" si="2"/>
        <v>-4.926599999453174E-2</v>
      </c>
      <c r="K23">
        <f t="shared" si="5"/>
        <v>-4.926599999453174E-2</v>
      </c>
      <c r="O23">
        <f t="shared" ca="1" si="3"/>
        <v>-4.7285065085370774E-2</v>
      </c>
      <c r="Q23" s="2">
        <f t="shared" si="4"/>
        <v>36584.7719</v>
      </c>
      <c r="R23" s="2"/>
      <c r="S23" s="2"/>
      <c r="T23" s="2"/>
    </row>
    <row r="24" spans="1:21">
      <c r="A24" s="47" t="s">
        <v>33</v>
      </c>
      <c r="B24" s="48" t="s">
        <v>32</v>
      </c>
      <c r="C24" s="47">
        <v>52213.462099999997</v>
      </c>
      <c r="D24" s="49">
        <v>5.3E-3</v>
      </c>
      <c r="E24">
        <f t="shared" si="0"/>
        <v>53154.907380601158</v>
      </c>
      <c r="F24">
        <f t="shared" si="1"/>
        <v>53155</v>
      </c>
      <c r="G24">
        <f t="shared" si="2"/>
        <v>-4.0310000003955793E-2</v>
      </c>
      <c r="K24">
        <f t="shared" si="5"/>
        <v>-4.0310000003955793E-2</v>
      </c>
      <c r="O24">
        <f t="shared" ca="1" si="3"/>
        <v>-4.7476590936290058E-2</v>
      </c>
      <c r="Q24" s="2">
        <f t="shared" si="4"/>
        <v>37194.962099999997</v>
      </c>
      <c r="R24" s="2"/>
      <c r="S24" s="2"/>
      <c r="T24" s="2"/>
      <c r="U24" s="63"/>
    </row>
    <row r="25" spans="1:21">
      <c r="A25" s="47" t="s">
        <v>33</v>
      </c>
      <c r="B25" s="48" t="s">
        <v>32</v>
      </c>
      <c r="C25" s="47">
        <v>52213.462099999997</v>
      </c>
      <c r="D25" s="47">
        <v>5.3E-3</v>
      </c>
      <c r="E25">
        <f t="shared" si="0"/>
        <v>53154.907380601158</v>
      </c>
      <c r="F25">
        <f t="shared" si="1"/>
        <v>53155</v>
      </c>
      <c r="G25">
        <f t="shared" si="2"/>
        <v>-4.0310000003955793E-2</v>
      </c>
      <c r="K25">
        <f t="shared" si="5"/>
        <v>-4.0310000003955793E-2</v>
      </c>
      <c r="O25">
        <f t="shared" ca="1" si="3"/>
        <v>-4.7476590936290058E-2</v>
      </c>
      <c r="Q25" s="2">
        <f t="shared" si="4"/>
        <v>37194.962099999997</v>
      </c>
      <c r="R25" s="2"/>
      <c r="S25" s="2"/>
      <c r="T25" s="2"/>
      <c r="U25" s="63"/>
    </row>
    <row r="26" spans="1:21">
      <c r="A26" s="47" t="s">
        <v>33</v>
      </c>
      <c r="B26" s="48" t="s">
        <v>32</v>
      </c>
      <c r="C26" s="47">
        <v>52684.363700000002</v>
      </c>
      <c r="D26" s="49">
        <v>5.4999999999999997E-3</v>
      </c>
      <c r="E26">
        <f t="shared" si="0"/>
        <v>54236.887611379949</v>
      </c>
      <c r="F26">
        <f t="shared" si="1"/>
        <v>54237</v>
      </c>
      <c r="G26">
        <f t="shared" si="2"/>
        <v>-4.8913999999058433E-2</v>
      </c>
      <c r="K26">
        <f t="shared" si="5"/>
        <v>-4.8913999999058433E-2</v>
      </c>
      <c r="O26">
        <f t="shared" ca="1" si="3"/>
        <v>-4.7624401899695669E-2</v>
      </c>
      <c r="Q26" s="2">
        <f t="shared" si="4"/>
        <v>37665.863700000002</v>
      </c>
      <c r="R26" s="2"/>
      <c r="S26" s="2"/>
      <c r="T26" s="2"/>
      <c r="U26" s="63"/>
    </row>
    <row r="27" spans="1:21">
      <c r="A27" s="47" t="s">
        <v>33</v>
      </c>
      <c r="B27" s="48" t="s">
        <v>32</v>
      </c>
      <c r="C27" s="47">
        <v>52684.363700000002</v>
      </c>
      <c r="D27" s="47">
        <v>5.4999999999999997E-3</v>
      </c>
      <c r="E27">
        <f t="shared" si="0"/>
        <v>54236.887611379949</v>
      </c>
      <c r="F27">
        <f t="shared" si="1"/>
        <v>54237</v>
      </c>
      <c r="G27">
        <f t="shared" si="2"/>
        <v>-4.8913999999058433E-2</v>
      </c>
      <c r="K27">
        <f t="shared" si="5"/>
        <v>-4.8913999999058433E-2</v>
      </c>
      <c r="O27">
        <f t="shared" ca="1" si="3"/>
        <v>-4.7624401899695669E-2</v>
      </c>
      <c r="Q27" s="2">
        <f t="shared" si="4"/>
        <v>37665.863700000002</v>
      </c>
      <c r="R27" s="2"/>
      <c r="S27" s="2"/>
      <c r="T27" s="2"/>
      <c r="U27" s="63"/>
    </row>
    <row r="28" spans="1:21">
      <c r="A28" s="50" t="s">
        <v>52</v>
      </c>
      <c r="B28" s="51" t="s">
        <v>32</v>
      </c>
      <c r="C28" s="50">
        <v>52855.4087</v>
      </c>
      <c r="D28" s="50" t="s">
        <v>53</v>
      </c>
      <c r="E28">
        <f t="shared" si="0"/>
        <v>54629.893939185065</v>
      </c>
      <c r="F28">
        <f t="shared" si="1"/>
        <v>54630</v>
      </c>
      <c r="G28">
        <f t="shared" si="2"/>
        <v>-4.6159999998053536E-2</v>
      </c>
      <c r="K28">
        <f t="shared" si="5"/>
        <v>-4.6159999998053536E-2</v>
      </c>
      <c r="O28">
        <f t="shared" ca="1" si="3"/>
        <v>-4.7678089245923407E-2</v>
      </c>
      <c r="Q28" s="2">
        <f t="shared" si="4"/>
        <v>37836.9087</v>
      </c>
      <c r="R28" s="2"/>
      <c r="S28" s="2"/>
      <c r="T28" s="2"/>
      <c r="U28" s="63"/>
    </row>
    <row r="29" spans="1:21">
      <c r="A29" s="50" t="s">
        <v>52</v>
      </c>
      <c r="B29" s="51" t="s">
        <v>36</v>
      </c>
      <c r="C29" s="50">
        <v>52856.493490000001</v>
      </c>
      <c r="D29" s="50" t="s">
        <v>53</v>
      </c>
      <c r="E29">
        <f t="shared" si="0"/>
        <v>54632.386437266505</v>
      </c>
      <c r="F29">
        <f t="shared" si="1"/>
        <v>54632.5</v>
      </c>
      <c r="G29">
        <f t="shared" si="2"/>
        <v>-4.9424999997427221E-2</v>
      </c>
      <c r="K29">
        <f t="shared" si="5"/>
        <v>-4.9424999997427221E-2</v>
      </c>
      <c r="O29">
        <f t="shared" ca="1" si="3"/>
        <v>-4.7678430768482105E-2</v>
      </c>
      <c r="Q29" s="2">
        <f t="shared" si="4"/>
        <v>37837.993490000001</v>
      </c>
      <c r="R29" s="2"/>
      <c r="S29" s="2"/>
      <c r="T29" s="2"/>
      <c r="U29" s="63"/>
    </row>
    <row r="30" spans="1:21">
      <c r="A30" s="52" t="s">
        <v>41</v>
      </c>
      <c r="B30" s="53"/>
      <c r="C30" s="25">
        <v>53220.559600000001</v>
      </c>
      <c r="D30" s="25">
        <v>8.0000000000000004E-4</v>
      </c>
      <c r="E30">
        <f t="shared" si="0"/>
        <v>55468.893116616353</v>
      </c>
      <c r="F30">
        <f t="shared" si="1"/>
        <v>55469</v>
      </c>
      <c r="G30">
        <f t="shared" si="2"/>
        <v>-4.6517999995558057E-2</v>
      </c>
      <c r="J30">
        <f>+G30</f>
        <v>-4.6517999995558057E-2</v>
      </c>
      <c r="O30">
        <f t="shared" ca="1" si="3"/>
        <v>-4.7792704216623322E-2</v>
      </c>
      <c r="Q30" s="2">
        <f t="shared" si="4"/>
        <v>38202.059600000001</v>
      </c>
      <c r="R30" s="2"/>
      <c r="S30" s="2"/>
      <c r="T30" s="2"/>
      <c r="U30" s="63"/>
    </row>
    <row r="31" spans="1:21">
      <c r="A31" s="54" t="s">
        <v>35</v>
      </c>
      <c r="B31" s="55" t="s">
        <v>32</v>
      </c>
      <c r="C31" s="56">
        <v>53349.601799999997</v>
      </c>
      <c r="D31" s="56">
        <v>2.9999999999999997E-4</v>
      </c>
      <c r="E31">
        <f t="shared" si="0"/>
        <v>55765.39053632399</v>
      </c>
      <c r="F31">
        <f t="shared" si="1"/>
        <v>55765.5</v>
      </c>
      <c r="G31">
        <f t="shared" si="2"/>
        <v>-4.7641000004659873E-2</v>
      </c>
      <c r="K31">
        <f>+G31</f>
        <v>-4.7641000004659873E-2</v>
      </c>
      <c r="O31">
        <f t="shared" ca="1" si="3"/>
        <v>-4.7833208792085212E-2</v>
      </c>
      <c r="Q31" s="2">
        <f t="shared" si="4"/>
        <v>38331.101799999997</v>
      </c>
      <c r="R31" s="2"/>
      <c r="S31" s="2"/>
      <c r="T31" s="2"/>
      <c r="U31" s="63"/>
    </row>
    <row r="32" spans="1:21">
      <c r="A32" s="54" t="s">
        <v>35</v>
      </c>
      <c r="B32" s="55" t="s">
        <v>32</v>
      </c>
      <c r="C32" s="56">
        <v>53359.611599999997</v>
      </c>
      <c r="D32" s="56">
        <v>2.0000000000000001E-4</v>
      </c>
      <c r="E32">
        <f t="shared" si="0"/>
        <v>55788.389833234527</v>
      </c>
      <c r="F32">
        <f t="shared" si="1"/>
        <v>55788.5</v>
      </c>
      <c r="G32">
        <f t="shared" si="2"/>
        <v>-4.7947000006388407E-2</v>
      </c>
      <c r="K32">
        <f>+G32</f>
        <v>-4.7947000006388407E-2</v>
      </c>
      <c r="O32">
        <f t="shared" ca="1" si="3"/>
        <v>-4.7836350799625255E-2</v>
      </c>
      <c r="Q32" s="2">
        <f t="shared" si="4"/>
        <v>38341.111599999997</v>
      </c>
      <c r="R32" s="2"/>
      <c r="S32" s="2"/>
      <c r="T32" s="2"/>
      <c r="U32" s="63"/>
    </row>
    <row r="33" spans="1:21">
      <c r="A33" s="54" t="s">
        <v>35</v>
      </c>
      <c r="B33" s="55" t="s">
        <v>36</v>
      </c>
      <c r="C33" s="56">
        <v>53364.616999999998</v>
      </c>
      <c r="D33" s="56">
        <v>2.9999999999999997E-4</v>
      </c>
      <c r="E33">
        <f t="shared" si="0"/>
        <v>55799.890630528789</v>
      </c>
      <c r="F33">
        <f t="shared" si="1"/>
        <v>55800</v>
      </c>
      <c r="G33">
        <f t="shared" si="2"/>
        <v>-4.7599999998055864E-2</v>
      </c>
      <c r="K33">
        <f>+G33</f>
        <v>-4.7599999998055864E-2</v>
      </c>
      <c r="O33">
        <f t="shared" ca="1" si="3"/>
        <v>-4.7837921803395279E-2</v>
      </c>
      <c r="Q33" s="2">
        <f t="shared" si="4"/>
        <v>38346.116999999998</v>
      </c>
      <c r="R33" s="2"/>
      <c r="S33" s="2"/>
      <c r="T33" s="2"/>
      <c r="U33" s="63"/>
    </row>
    <row r="34" spans="1:21">
      <c r="A34" s="52" t="s">
        <v>48</v>
      </c>
      <c r="B34" s="55" t="s">
        <v>32</v>
      </c>
      <c r="C34" s="25">
        <v>54019.409899999999</v>
      </c>
      <c r="D34" s="25">
        <v>5.5999999999999999E-3</v>
      </c>
      <c r="E34">
        <f t="shared" si="0"/>
        <v>57304.393849575623</v>
      </c>
      <c r="F34">
        <f t="shared" si="1"/>
        <v>57304.5</v>
      </c>
      <c r="G34">
        <f t="shared" si="2"/>
        <v>-4.6199000003980473E-2</v>
      </c>
      <c r="J34">
        <f t="shared" ref="J34:J39" si="6">+G34</f>
        <v>-4.6199000003980473E-2</v>
      </c>
      <c r="O34">
        <f t="shared" ca="1" si="3"/>
        <v>-4.8043450079221291E-2</v>
      </c>
      <c r="Q34" s="2">
        <f t="shared" si="4"/>
        <v>39000.909899999999</v>
      </c>
      <c r="R34" s="2"/>
      <c r="S34" s="2"/>
      <c r="T34" s="2"/>
      <c r="U34" s="63"/>
    </row>
    <row r="35" spans="1:21">
      <c r="A35" s="52" t="s">
        <v>48</v>
      </c>
      <c r="B35" s="55" t="s">
        <v>32</v>
      </c>
      <c r="C35" s="25">
        <v>54049.440600000002</v>
      </c>
      <c r="D35" s="25">
        <v>4.8999999999999998E-3</v>
      </c>
      <c r="E35">
        <f t="shared" si="0"/>
        <v>57373.394727288607</v>
      </c>
      <c r="F35">
        <f t="shared" si="1"/>
        <v>57373.5</v>
      </c>
      <c r="G35">
        <f t="shared" si="2"/>
        <v>-4.5816999991075136E-2</v>
      </c>
      <c r="J35">
        <f t="shared" si="6"/>
        <v>-4.5816999991075136E-2</v>
      </c>
      <c r="O35">
        <f t="shared" ca="1" si="3"/>
        <v>-4.8052876101841425E-2</v>
      </c>
      <c r="Q35" s="2">
        <f t="shared" si="4"/>
        <v>39030.940600000002</v>
      </c>
      <c r="R35" s="2"/>
      <c r="S35" s="2"/>
      <c r="T35" s="2"/>
      <c r="U35" s="63"/>
    </row>
    <row r="36" spans="1:21">
      <c r="A36" s="52" t="s">
        <v>48</v>
      </c>
      <c r="B36" s="55" t="s">
        <v>32</v>
      </c>
      <c r="C36" s="25">
        <v>54049.656000000003</v>
      </c>
      <c r="D36" s="25">
        <v>2.5999999999999999E-3</v>
      </c>
      <c r="E36">
        <f t="shared" si="0"/>
        <v>57373.889647122625</v>
      </c>
      <c r="F36">
        <f t="shared" si="1"/>
        <v>57374</v>
      </c>
      <c r="G36">
        <f t="shared" si="2"/>
        <v>-4.8027999990154058E-2</v>
      </c>
      <c r="J36">
        <f t="shared" si="6"/>
        <v>-4.8027999990154058E-2</v>
      </c>
      <c r="O36">
        <f t="shared" ca="1" si="3"/>
        <v>-4.8052944406353167E-2</v>
      </c>
      <c r="Q36" s="2">
        <f t="shared" si="4"/>
        <v>39031.156000000003</v>
      </c>
      <c r="R36" s="2"/>
      <c r="S36" s="2"/>
      <c r="T36" s="2"/>
      <c r="U36" s="63"/>
    </row>
    <row r="37" spans="1:21">
      <c r="A37" s="52" t="s">
        <v>48</v>
      </c>
      <c r="B37" s="55" t="s">
        <v>32</v>
      </c>
      <c r="C37" s="25">
        <v>54080.335400000004</v>
      </c>
      <c r="D37" s="25">
        <v>2.8E-3</v>
      </c>
      <c r="E37">
        <f t="shared" si="0"/>
        <v>57444.381028532574</v>
      </c>
      <c r="F37">
        <f t="shared" si="1"/>
        <v>57444.5</v>
      </c>
      <c r="G37">
        <f t="shared" si="2"/>
        <v>-5.1778999993985053E-2</v>
      </c>
      <c r="J37">
        <f t="shared" si="6"/>
        <v>-5.1778999993985053E-2</v>
      </c>
      <c r="O37">
        <f t="shared" ca="1" si="3"/>
        <v>-4.8062575342508518E-2</v>
      </c>
      <c r="Q37" s="2">
        <f t="shared" si="4"/>
        <v>39061.835400000004</v>
      </c>
      <c r="R37" s="2"/>
      <c r="S37" s="2"/>
      <c r="T37" s="2"/>
      <c r="U37" s="63"/>
    </row>
    <row r="38" spans="1:21">
      <c r="A38" s="52" t="s">
        <v>48</v>
      </c>
      <c r="B38" s="55" t="s">
        <v>32</v>
      </c>
      <c r="C38" s="25">
        <v>54085.337099999997</v>
      </c>
      <c r="D38" s="25">
        <v>2.0999999999999999E-3</v>
      </c>
      <c r="E38">
        <f t="shared" si="0"/>
        <v>57455.873324418339</v>
      </c>
      <c r="F38">
        <f t="shared" si="1"/>
        <v>57456</v>
      </c>
      <c r="G38">
        <f t="shared" si="2"/>
        <v>-5.5132000001322012E-2</v>
      </c>
      <c r="J38">
        <f t="shared" si="6"/>
        <v>-5.5132000001322012E-2</v>
      </c>
      <c r="O38">
        <f t="shared" ca="1" si="3"/>
        <v>-4.8064146346278543E-2</v>
      </c>
      <c r="Q38" s="2">
        <f t="shared" si="4"/>
        <v>39066.837099999997</v>
      </c>
      <c r="R38" s="2"/>
      <c r="S38" s="2"/>
      <c r="T38" s="2"/>
      <c r="U38" s="63"/>
    </row>
    <row r="39" spans="1:21">
      <c r="A39" s="52" t="s">
        <v>48</v>
      </c>
      <c r="B39" s="55" t="s">
        <v>32</v>
      </c>
      <c r="C39" s="25">
        <v>54085.556100000002</v>
      </c>
      <c r="D39" s="25">
        <v>3.8E-3</v>
      </c>
      <c r="E39">
        <f t="shared" si="0"/>
        <v>57456.376515893047</v>
      </c>
      <c r="F39">
        <f t="shared" si="1"/>
        <v>57456.5</v>
      </c>
      <c r="G39">
        <f t="shared" si="2"/>
        <v>-5.3742999996757135E-2</v>
      </c>
      <c r="J39">
        <f t="shared" si="6"/>
        <v>-5.3742999996757135E-2</v>
      </c>
      <c r="O39">
        <f t="shared" ca="1" si="3"/>
        <v>-4.8064214650790284E-2</v>
      </c>
      <c r="Q39" s="2">
        <f t="shared" si="4"/>
        <v>39067.056100000002</v>
      </c>
      <c r="R39" s="2"/>
      <c r="S39" s="2"/>
      <c r="T39" s="2"/>
      <c r="U39" s="63"/>
    </row>
    <row r="40" spans="1:21">
      <c r="A40" s="52" t="s">
        <v>48</v>
      </c>
      <c r="B40" s="55" t="s">
        <v>32</v>
      </c>
      <c r="C40" s="25">
        <v>54091.407200000001</v>
      </c>
      <c r="D40" s="25">
        <v>2.3999999999999998E-3</v>
      </c>
      <c r="E40">
        <f t="shared" si="0"/>
        <v>57469.820459443697</v>
      </c>
      <c r="F40">
        <f t="shared" si="1"/>
        <v>57470</v>
      </c>
      <c r="O40">
        <f t="shared" ca="1" si="3"/>
        <v>-4.8066058872607266E-2</v>
      </c>
      <c r="Q40" s="2">
        <f t="shared" si="4"/>
        <v>39072.907200000001</v>
      </c>
      <c r="R40" s="2"/>
      <c r="S40" s="2"/>
      <c r="T40" s="2"/>
      <c r="U40" s="63">
        <v>-7.8139999997802079E-2</v>
      </c>
    </row>
    <row r="41" spans="1:21">
      <c r="A41" s="52" t="s">
        <v>48</v>
      </c>
      <c r="B41" s="55" t="s">
        <v>32</v>
      </c>
      <c r="C41" s="25">
        <v>54091.6538</v>
      </c>
      <c r="D41" s="25">
        <v>2.5999999999999999E-3</v>
      </c>
      <c r="E41">
        <f t="shared" si="0"/>
        <v>57470.387066830262</v>
      </c>
      <c r="F41">
        <f t="shared" si="1"/>
        <v>57470.5</v>
      </c>
      <c r="G41">
        <f t="shared" ref="G41:G55" si="7">+C41-(C$7+F41*C$8)</f>
        <v>-4.9150999999255873E-2</v>
      </c>
      <c r="J41">
        <f t="shared" ref="J41:J47" si="8">+G41</f>
        <v>-4.9150999999255873E-2</v>
      </c>
      <c r="O41">
        <f t="shared" ca="1" si="3"/>
        <v>-4.8066127177119007E-2</v>
      </c>
      <c r="Q41" s="2">
        <f t="shared" si="4"/>
        <v>39073.1538</v>
      </c>
      <c r="R41" s="2"/>
      <c r="S41" s="2"/>
      <c r="T41" s="2"/>
      <c r="U41" s="63"/>
    </row>
    <row r="42" spans="1:21">
      <c r="A42" s="25" t="s">
        <v>49</v>
      </c>
      <c r="B42" s="55"/>
      <c r="C42" s="25">
        <v>54115.374000000003</v>
      </c>
      <c r="D42" s="25">
        <v>1.9E-3</v>
      </c>
      <c r="E42">
        <f t="shared" si="0"/>
        <v>57524.888447734731</v>
      </c>
      <c r="F42">
        <f t="shared" si="1"/>
        <v>57525</v>
      </c>
      <c r="G42">
        <f t="shared" si="7"/>
        <v>-4.8549999999522697E-2</v>
      </c>
      <c r="J42">
        <f t="shared" si="8"/>
        <v>-4.8549999999522697E-2</v>
      </c>
      <c r="O42">
        <f t="shared" ca="1" si="3"/>
        <v>-4.8073572368898677E-2</v>
      </c>
      <c r="Q42" s="2">
        <f t="shared" si="4"/>
        <v>39096.874000000003</v>
      </c>
      <c r="R42" s="2"/>
      <c r="S42" s="2"/>
      <c r="T42" s="2"/>
      <c r="U42" s="63"/>
    </row>
    <row r="43" spans="1:21">
      <c r="A43" s="25" t="s">
        <v>49</v>
      </c>
      <c r="B43" s="55"/>
      <c r="C43" s="25">
        <v>54122.338199999998</v>
      </c>
      <c r="D43" s="25">
        <v>8.9999999999999998E-4</v>
      </c>
      <c r="E43">
        <f t="shared" si="0"/>
        <v>57540.889936630039</v>
      </c>
      <c r="F43">
        <f t="shared" si="1"/>
        <v>57541</v>
      </c>
      <c r="G43">
        <f t="shared" si="7"/>
        <v>-4.7901999998430256E-2</v>
      </c>
      <c r="J43">
        <f t="shared" si="8"/>
        <v>-4.7901999998430256E-2</v>
      </c>
      <c r="O43">
        <f t="shared" ca="1" si="3"/>
        <v>-4.8075758113274365E-2</v>
      </c>
      <c r="Q43" s="2">
        <f t="shared" si="4"/>
        <v>39103.838199999998</v>
      </c>
      <c r="R43" s="2"/>
      <c r="S43" s="2"/>
      <c r="T43" s="2"/>
      <c r="U43" s="63"/>
    </row>
    <row r="44" spans="1:21">
      <c r="A44" s="25" t="s">
        <v>49</v>
      </c>
      <c r="B44" s="55"/>
      <c r="C44" s="25">
        <v>54126.469499999999</v>
      </c>
      <c r="D44" s="25">
        <v>4.0000000000000001E-3</v>
      </c>
      <c r="E44">
        <f t="shared" si="0"/>
        <v>57550.382333613656</v>
      </c>
      <c r="F44">
        <f t="shared" si="1"/>
        <v>57550.5</v>
      </c>
      <c r="G44">
        <f t="shared" si="7"/>
        <v>-5.1210999998147599E-2</v>
      </c>
      <c r="J44">
        <f t="shared" si="8"/>
        <v>-5.1210999998147599E-2</v>
      </c>
      <c r="O44">
        <f t="shared" ca="1" si="3"/>
        <v>-4.8077055898997426E-2</v>
      </c>
      <c r="Q44" s="2">
        <f t="shared" si="4"/>
        <v>39107.969499999999</v>
      </c>
      <c r="R44" s="2"/>
      <c r="S44" s="2"/>
      <c r="T44" s="2"/>
      <c r="U44" s="63"/>
    </row>
    <row r="45" spans="1:21">
      <c r="A45" s="25" t="s">
        <v>49</v>
      </c>
      <c r="B45" s="55"/>
      <c r="C45" s="25">
        <v>54147.359900000003</v>
      </c>
      <c r="D45" s="25">
        <v>2.8E-3</v>
      </c>
      <c r="E45">
        <f t="shared" si="0"/>
        <v>57598.3817454081</v>
      </c>
      <c r="F45">
        <f t="shared" si="1"/>
        <v>57598.5</v>
      </c>
      <c r="G45">
        <f t="shared" si="7"/>
        <v>-5.1466999990225304E-2</v>
      </c>
      <c r="J45">
        <f t="shared" si="8"/>
        <v>-5.1466999990225304E-2</v>
      </c>
      <c r="O45">
        <f t="shared" ca="1" si="3"/>
        <v>-4.8083613132124475E-2</v>
      </c>
      <c r="Q45" s="2">
        <f t="shared" si="4"/>
        <v>39128.859900000003</v>
      </c>
      <c r="R45" s="2"/>
      <c r="S45" s="2"/>
      <c r="T45" s="2"/>
      <c r="U45" s="63"/>
    </row>
    <row r="46" spans="1:21">
      <c r="A46" s="25" t="s">
        <v>49</v>
      </c>
      <c r="B46" s="55"/>
      <c r="C46" s="25">
        <v>54147.360999999997</v>
      </c>
      <c r="D46" s="25">
        <v>1.9E-3</v>
      </c>
      <c r="E46">
        <f t="shared" si="0"/>
        <v>57598.384272853851</v>
      </c>
      <c r="F46">
        <f t="shared" si="1"/>
        <v>57598.5</v>
      </c>
      <c r="G46">
        <f t="shared" si="7"/>
        <v>-5.0366999996185768E-2</v>
      </c>
      <c r="J46">
        <f t="shared" si="8"/>
        <v>-5.0366999996185768E-2</v>
      </c>
      <c r="O46">
        <f t="shared" ca="1" si="3"/>
        <v>-4.8083613132124475E-2</v>
      </c>
      <c r="Q46" s="2">
        <f t="shared" si="4"/>
        <v>39128.860999999997</v>
      </c>
      <c r="R46" s="2"/>
      <c r="S46" s="2"/>
      <c r="T46" s="2"/>
      <c r="U46" s="63"/>
    </row>
    <row r="47" spans="1:21">
      <c r="A47" s="25" t="s">
        <v>49</v>
      </c>
      <c r="B47" s="55"/>
      <c r="C47" s="25">
        <v>54147.577899999997</v>
      </c>
      <c r="D47" s="25">
        <v>2.8E-3</v>
      </c>
      <c r="E47">
        <f t="shared" si="0"/>
        <v>57598.882639204814</v>
      </c>
      <c r="F47">
        <f t="shared" si="1"/>
        <v>57599</v>
      </c>
      <c r="G47">
        <f t="shared" si="7"/>
        <v>-5.107799999677809E-2</v>
      </c>
      <c r="J47">
        <f t="shared" si="8"/>
        <v>-5.107799999677809E-2</v>
      </c>
      <c r="O47">
        <f t="shared" ca="1" si="3"/>
        <v>-4.8083681436636216E-2</v>
      </c>
      <c r="Q47" s="2">
        <f t="shared" si="4"/>
        <v>39129.077899999997</v>
      </c>
      <c r="R47" s="2"/>
      <c r="S47" s="2"/>
      <c r="T47" s="2"/>
      <c r="U47" s="63"/>
    </row>
    <row r="48" spans="1:21">
      <c r="A48" s="25" t="s">
        <v>51</v>
      </c>
      <c r="B48" s="57" t="s">
        <v>36</v>
      </c>
      <c r="C48" s="25">
        <v>54769.728799999997</v>
      </c>
      <c r="D48" s="25">
        <v>2.0000000000000001E-4</v>
      </c>
      <c r="E48">
        <f t="shared" si="0"/>
        <v>59028.385054064362</v>
      </c>
      <c r="F48">
        <f t="shared" si="1"/>
        <v>59028.5</v>
      </c>
      <c r="G48">
        <f t="shared" si="7"/>
        <v>-5.0027000004774891E-2</v>
      </c>
      <c r="K48">
        <f>+G48</f>
        <v>-5.0027000004774891E-2</v>
      </c>
      <c r="O48">
        <f t="shared" ca="1" si="3"/>
        <v>-4.8278964035701213E-2</v>
      </c>
      <c r="Q48" s="2">
        <f t="shared" si="4"/>
        <v>39751.228799999997</v>
      </c>
      <c r="R48" s="2"/>
      <c r="S48" s="2"/>
      <c r="T48" s="2"/>
      <c r="U48" s="63"/>
    </row>
    <row r="49" spans="1:21">
      <c r="A49" s="11" t="s">
        <v>57</v>
      </c>
      <c r="B49" s="61" t="s">
        <v>32</v>
      </c>
      <c r="C49" s="11">
        <v>55063.506099999999</v>
      </c>
      <c r="D49" s="11">
        <v>2.3999999999999998E-3</v>
      </c>
      <c r="E49">
        <f t="shared" si="0"/>
        <v>59703.390683375379</v>
      </c>
      <c r="F49">
        <f t="shared" si="1"/>
        <v>59703.5</v>
      </c>
      <c r="G49">
        <f t="shared" si="7"/>
        <v>-4.7577000004821457E-2</v>
      </c>
      <c r="J49">
        <f>+G49</f>
        <v>-4.7577000004821457E-2</v>
      </c>
      <c r="O49">
        <f t="shared" ca="1" si="3"/>
        <v>-4.837117512655037E-2</v>
      </c>
      <c r="Q49" s="2">
        <f t="shared" si="4"/>
        <v>40045.006099999999</v>
      </c>
      <c r="R49" s="2"/>
      <c r="S49" s="2"/>
      <c r="T49" s="2"/>
      <c r="U49" s="63"/>
    </row>
    <row r="50" spans="1:21">
      <c r="A50" s="52" t="s">
        <v>54</v>
      </c>
      <c r="B50" s="57" t="s">
        <v>32</v>
      </c>
      <c r="C50" s="25">
        <v>55513.742299999998</v>
      </c>
      <c r="D50" s="25">
        <v>4.0000000000000002E-4</v>
      </c>
      <c r="E50">
        <f t="shared" si="0"/>
        <v>60737.888479902213</v>
      </c>
      <c r="F50">
        <f t="shared" si="1"/>
        <v>60738</v>
      </c>
      <c r="G50">
        <f t="shared" si="7"/>
        <v>-4.8536000002059154E-2</v>
      </c>
      <c r="K50">
        <f>+G50</f>
        <v>-4.8536000002059154E-2</v>
      </c>
      <c r="O50">
        <f t="shared" ca="1" si="3"/>
        <v>-4.8512497161340672E-2</v>
      </c>
      <c r="Q50" s="2">
        <f t="shared" si="4"/>
        <v>40495.242299999998</v>
      </c>
      <c r="R50" s="2"/>
      <c r="S50" s="2"/>
      <c r="T50" s="2"/>
      <c r="U50" s="63"/>
    </row>
    <row r="51" spans="1:21">
      <c r="A51" s="58" t="s">
        <v>60</v>
      </c>
      <c r="B51" s="59" t="s">
        <v>32</v>
      </c>
      <c r="C51" s="60">
        <v>56007.288</v>
      </c>
      <c r="D51" s="60">
        <v>1E-3</v>
      </c>
      <c r="E51">
        <f t="shared" si="0"/>
        <v>61871.897560325539</v>
      </c>
      <c r="F51">
        <f t="shared" si="1"/>
        <v>61872</v>
      </c>
      <c r="G51">
        <f t="shared" si="7"/>
        <v>-4.4584000002942048E-2</v>
      </c>
      <c r="J51">
        <f>+G51</f>
        <v>-4.4584000002942048E-2</v>
      </c>
      <c r="O51">
        <f t="shared" ca="1" si="3"/>
        <v>-4.8667411793967254E-2</v>
      </c>
      <c r="Q51" s="2">
        <f t="shared" si="4"/>
        <v>40988.788</v>
      </c>
      <c r="R51" s="2"/>
      <c r="S51" s="2"/>
      <c r="T51" s="2"/>
    </row>
    <row r="52" spans="1:21">
      <c r="A52" s="58" t="s">
        <v>60</v>
      </c>
      <c r="B52" s="59" t="s">
        <v>32</v>
      </c>
      <c r="C52" s="60">
        <v>56007.503799999999</v>
      </c>
      <c r="D52" s="60">
        <v>1.4E-3</v>
      </c>
      <c r="E52">
        <f t="shared" si="0"/>
        <v>61872.393399230736</v>
      </c>
      <c r="F52">
        <f t="shared" si="1"/>
        <v>61872.5</v>
      </c>
      <c r="G52">
        <f t="shared" si="7"/>
        <v>-4.6395000004849862E-2</v>
      </c>
      <c r="J52">
        <f>+G52</f>
        <v>-4.6395000004849862E-2</v>
      </c>
      <c r="O52">
        <f t="shared" ca="1" si="3"/>
        <v>-4.8667480098478995E-2</v>
      </c>
      <c r="Q52" s="2">
        <f t="shared" si="4"/>
        <v>40989.003799999999</v>
      </c>
      <c r="R52" s="2"/>
      <c r="S52" s="2"/>
      <c r="T52" s="2"/>
    </row>
    <row r="53" spans="1:21">
      <c r="A53" s="58" t="s">
        <v>60</v>
      </c>
      <c r="B53" s="59" t="s">
        <v>32</v>
      </c>
      <c r="C53" s="60">
        <v>56010.339800000002</v>
      </c>
      <c r="D53" s="60">
        <v>3.0999999999999999E-3</v>
      </c>
      <c r="E53">
        <f t="shared" si="0"/>
        <v>61878.909613944154</v>
      </c>
      <c r="F53">
        <f t="shared" si="1"/>
        <v>61879</v>
      </c>
      <c r="G53">
        <f t="shared" si="7"/>
        <v>-3.9337999995041173E-2</v>
      </c>
      <c r="J53">
        <f>+G53</f>
        <v>-3.9337999995041173E-2</v>
      </c>
      <c r="O53">
        <f t="shared" ca="1" si="3"/>
        <v>-4.8668368057131615E-2</v>
      </c>
      <c r="Q53" s="2">
        <f t="shared" si="4"/>
        <v>40991.839800000002</v>
      </c>
      <c r="R53" s="2"/>
      <c r="S53" s="2"/>
      <c r="T53" s="2"/>
    </row>
    <row r="54" spans="1:21">
      <c r="A54" s="58" t="s">
        <v>60</v>
      </c>
      <c r="B54" s="59" t="s">
        <v>36</v>
      </c>
      <c r="C54" s="60">
        <v>56010.546999999999</v>
      </c>
      <c r="D54" s="60">
        <v>3.0000000000000001E-3</v>
      </c>
      <c r="E54">
        <f t="shared" si="0"/>
        <v>61879.38569281884</v>
      </c>
      <c r="F54">
        <f t="shared" si="1"/>
        <v>61879.5</v>
      </c>
      <c r="G54">
        <f t="shared" si="7"/>
        <v>-4.9748999997973442E-2</v>
      </c>
      <c r="J54">
        <f>+G54</f>
        <v>-4.9748999997973442E-2</v>
      </c>
      <c r="O54">
        <f t="shared" ca="1" si="3"/>
        <v>-4.8668436361643357E-2</v>
      </c>
      <c r="Q54" s="2">
        <f t="shared" si="4"/>
        <v>40992.046999999999</v>
      </c>
      <c r="R54" s="2"/>
      <c r="S54" s="2"/>
      <c r="T54" s="2"/>
    </row>
    <row r="55" spans="1:21">
      <c r="A55" s="52" t="s">
        <v>58</v>
      </c>
      <c r="B55" s="57" t="s">
        <v>36</v>
      </c>
      <c r="C55" s="25">
        <v>56251.659899999999</v>
      </c>
      <c r="D55" s="25">
        <v>3.0000000000000003E-4</v>
      </c>
      <c r="E55">
        <f t="shared" si="0"/>
        <v>62433.385490623179</v>
      </c>
      <c r="F55">
        <f t="shared" si="1"/>
        <v>62433.5</v>
      </c>
      <c r="G55">
        <f t="shared" si="7"/>
        <v>-4.9836999998660758E-2</v>
      </c>
      <c r="K55">
        <f>+G55</f>
        <v>-4.9836999998660758E-2</v>
      </c>
      <c r="O55">
        <f t="shared" ca="1" si="3"/>
        <v>-4.8744117760651406E-2</v>
      </c>
      <c r="Q55" s="2">
        <f t="shared" si="4"/>
        <v>41233.159899999999</v>
      </c>
      <c r="R55" s="2"/>
      <c r="S55" s="2"/>
      <c r="T55" s="2"/>
    </row>
    <row r="56" spans="1:21">
      <c r="A56" s="46"/>
      <c r="B56" s="45"/>
      <c r="C56" s="25"/>
      <c r="D56" s="25"/>
    </row>
    <row r="57" spans="1:21">
      <c r="A57" s="46"/>
      <c r="B57" s="45"/>
      <c r="C57" s="25"/>
      <c r="D57" s="25"/>
    </row>
    <row r="58" spans="1:21">
      <c r="A58" s="46"/>
      <c r="B58" s="45"/>
      <c r="C58" s="25"/>
      <c r="D58" s="25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workbookViewId="0">
      <selection activeCell="C5" sqref="C5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37</v>
      </c>
    </row>
    <row r="2" spans="1:4">
      <c r="A2" t="s">
        <v>27</v>
      </c>
    </row>
    <row r="3" spans="1:4" ht="13.5" thickBot="1"/>
    <row r="4" spans="1:4" ht="13.5" thickBot="1">
      <c r="A4" s="8" t="s">
        <v>0</v>
      </c>
      <c r="C4" s="20">
        <v>29079.276999999998</v>
      </c>
      <c r="D4" s="21">
        <v>0.35293600000000003</v>
      </c>
    </row>
    <row r="5" spans="1:4">
      <c r="C5" s="22" t="s">
        <v>38</v>
      </c>
    </row>
    <row r="6" spans="1:4">
      <c r="A6" s="8" t="s">
        <v>1</v>
      </c>
    </row>
    <row r="7" spans="1:4">
      <c r="A7" t="s">
        <v>2</v>
      </c>
      <c r="C7">
        <f>+C4</f>
        <v>29079.276999999998</v>
      </c>
    </row>
    <row r="8" spans="1:4">
      <c r="A8" t="s">
        <v>3</v>
      </c>
      <c r="C8">
        <f>+D4</f>
        <v>0.35293600000000003</v>
      </c>
    </row>
    <row r="10" spans="1:4" ht="13.5" thickBot="1">
      <c r="C10" s="7" t="s">
        <v>22</v>
      </c>
      <c r="D10" s="7" t="s">
        <v>23</v>
      </c>
    </row>
    <row r="11" spans="1:4">
      <c r="A11" t="s">
        <v>16</v>
      </c>
      <c r="C11">
        <f>INTERCEPT(G21:G32,F21:F32)</f>
        <v>-7.2750445250025636E-4</v>
      </c>
      <c r="D11" s="6"/>
    </row>
    <row r="12" spans="1:4">
      <c r="A12" t="s">
        <v>17</v>
      </c>
      <c r="C12">
        <f>SLOPE(G21:G32,F21:F32)</f>
        <v>-3.9772470991436103E-7</v>
      </c>
      <c r="D12" s="6"/>
    </row>
    <row r="13" spans="1:4">
      <c r="A13" t="s">
        <v>21</v>
      </c>
      <c r="C13" s="6" t="s">
        <v>14</v>
      </c>
      <c r="D13" s="6"/>
    </row>
    <row r="14" spans="1:4">
      <c r="A14" t="s">
        <v>26</v>
      </c>
    </row>
    <row r="15" spans="1:4">
      <c r="A15" s="3" t="s">
        <v>18</v>
      </c>
      <c r="C15" s="13">
        <v>52684.363700000002</v>
      </c>
    </row>
    <row r="16" spans="1:4">
      <c r="A16" s="8" t="s">
        <v>4</v>
      </c>
      <c r="C16">
        <f>+C8+C12</f>
        <v>0.35293560227529014</v>
      </c>
    </row>
    <row r="17" spans="1:17" ht="13.5" thickBot="1"/>
    <row r="18" spans="1:17">
      <c r="A18" s="8" t="s">
        <v>5</v>
      </c>
      <c r="C18" s="4">
        <f>+C15</f>
        <v>52684.363700000002</v>
      </c>
      <c r="D18" s="5">
        <f>+C16</f>
        <v>0.35293560227529014</v>
      </c>
    </row>
    <row r="19" spans="1:17" ht="13.5" thickTop="1">
      <c r="C19">
        <f>COUNT(C21:C2753)</f>
        <v>9</v>
      </c>
    </row>
    <row r="20" spans="1:17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34</v>
      </c>
      <c r="J20" s="10" t="s">
        <v>19</v>
      </c>
      <c r="K20" s="10" t="s">
        <v>20</v>
      </c>
      <c r="L20" s="10" t="s">
        <v>28</v>
      </c>
      <c r="M20" s="10" t="s">
        <v>29</v>
      </c>
      <c r="N20" s="10" t="s">
        <v>30</v>
      </c>
      <c r="O20" s="10" t="s">
        <v>25</v>
      </c>
      <c r="P20" s="9" t="s">
        <v>24</v>
      </c>
      <c r="Q20" s="7" t="s">
        <v>15</v>
      </c>
    </row>
    <row r="21" spans="1:17">
      <c r="A21" t="s">
        <v>12</v>
      </c>
      <c r="C21">
        <f>+C4</f>
        <v>29079.276999999998</v>
      </c>
      <c r="D21" s="6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>+C$11+C$12*F21</f>
        <v>-7.2750445250025636E-4</v>
      </c>
      <c r="Q21" s="2">
        <f>+C21-15018.5</f>
        <v>14060.776999999998</v>
      </c>
    </row>
    <row r="22" spans="1:17">
      <c r="A22" s="11" t="s">
        <v>31</v>
      </c>
      <c r="B22" s="12" t="s">
        <v>32</v>
      </c>
      <c r="C22" s="13">
        <v>51377.395600000003</v>
      </c>
      <c r="D22" s="13">
        <v>2.3E-3</v>
      </c>
      <c r="E22">
        <f>+(C22-C$7)/C$8</f>
        <v>63178.929324296769</v>
      </c>
      <c r="F22">
        <f>ROUND(2*E22,0)/2</f>
        <v>63179</v>
      </c>
      <c r="G22">
        <f>+C22-(C$7+F22*C$8)</f>
        <v>-2.4943999997049104E-2</v>
      </c>
      <c r="I22">
        <f t="shared" ref="I22:I29" si="0">+G22</f>
        <v>-2.4943999997049104E-2</v>
      </c>
      <c r="O22">
        <f>+C$11+C$12*F22</f>
        <v>-2.5855353900179671E-2</v>
      </c>
      <c r="Q22" s="2">
        <f>+C22-15018.5</f>
        <v>36358.895600000003</v>
      </c>
    </row>
    <row r="23" spans="1:17">
      <c r="A23" s="14" t="s">
        <v>33</v>
      </c>
      <c r="B23" s="12" t="s">
        <v>32</v>
      </c>
      <c r="C23" s="13">
        <v>52213.462099999997</v>
      </c>
      <c r="D23" s="15">
        <v>5.3E-3</v>
      </c>
      <c r="E23">
        <f t="shared" ref="E23:E29" si="1">+(C23-C$7)/C$8</f>
        <v>65547.819151347547</v>
      </c>
      <c r="F23">
        <f t="shared" ref="F23:F29" si="2">ROUND(2*E23,0)/2</f>
        <v>65548</v>
      </c>
      <c r="G23">
        <f t="shared" ref="G23:G29" si="3">+C23-(C$7+F23*C$8)</f>
        <v>-6.3828000005742069E-2</v>
      </c>
      <c r="I23">
        <f t="shared" si="0"/>
        <v>-6.3828000005742069E-2</v>
      </c>
      <c r="O23">
        <f t="shared" ref="O23:O29" si="4">+C$11+C$12*F23</f>
        <v>-2.6797563737966792E-2</v>
      </c>
      <c r="Q23" s="2">
        <f t="shared" ref="Q23:Q29" si="5">+C23-15018.5</f>
        <v>37194.962099999997</v>
      </c>
    </row>
    <row r="24" spans="1:17">
      <c r="A24" s="14" t="s">
        <v>33</v>
      </c>
      <c r="B24" s="12" t="s">
        <v>32</v>
      </c>
      <c r="C24" s="13">
        <v>52213.462099999997</v>
      </c>
      <c r="D24" s="13">
        <v>5.3E-3</v>
      </c>
      <c r="E24">
        <f t="shared" si="1"/>
        <v>65547.819151347547</v>
      </c>
      <c r="F24">
        <f t="shared" si="2"/>
        <v>65548</v>
      </c>
      <c r="G24">
        <f t="shared" si="3"/>
        <v>-6.3828000005742069E-2</v>
      </c>
      <c r="I24">
        <f t="shared" si="0"/>
        <v>-6.3828000005742069E-2</v>
      </c>
      <c r="O24">
        <f t="shared" si="4"/>
        <v>-2.6797563737966792E-2</v>
      </c>
      <c r="Q24" s="2">
        <f t="shared" si="5"/>
        <v>37194.962099999997</v>
      </c>
    </row>
    <row r="25" spans="1:17">
      <c r="A25" s="14" t="s">
        <v>33</v>
      </c>
      <c r="B25" s="12" t="s">
        <v>32</v>
      </c>
      <c r="C25" s="13">
        <v>52684.363700000002</v>
      </c>
      <c r="D25" s="15">
        <v>5.4999999999999997E-3</v>
      </c>
      <c r="E25">
        <f t="shared" si="1"/>
        <v>66882.059920212167</v>
      </c>
      <c r="F25">
        <f t="shared" si="2"/>
        <v>66882</v>
      </c>
      <c r="G25">
        <f t="shared" si="3"/>
        <v>2.1147999999811873E-2</v>
      </c>
      <c r="I25">
        <f t="shared" si="0"/>
        <v>2.1147999999811873E-2</v>
      </c>
      <c r="O25">
        <f t="shared" si="4"/>
        <v>-2.732812850099255E-2</v>
      </c>
      <c r="Q25" s="2">
        <f t="shared" si="5"/>
        <v>37665.863700000002</v>
      </c>
    </row>
    <row r="26" spans="1:17">
      <c r="A26" s="14" t="s">
        <v>33</v>
      </c>
      <c r="B26" s="12" t="s">
        <v>32</v>
      </c>
      <c r="C26" s="13">
        <v>52684.363700000002</v>
      </c>
      <c r="D26" s="13">
        <v>5.4999999999999997E-3</v>
      </c>
      <c r="E26">
        <f t="shared" si="1"/>
        <v>66882.059920212167</v>
      </c>
      <c r="F26">
        <f t="shared" si="2"/>
        <v>66882</v>
      </c>
      <c r="G26">
        <f t="shared" si="3"/>
        <v>2.1147999999811873E-2</v>
      </c>
      <c r="I26">
        <f t="shared" si="0"/>
        <v>2.1147999999811873E-2</v>
      </c>
      <c r="O26">
        <f t="shared" si="4"/>
        <v>-2.732812850099255E-2</v>
      </c>
      <c r="Q26" s="2">
        <f t="shared" si="5"/>
        <v>37665.863700000002</v>
      </c>
    </row>
    <row r="27" spans="1:17">
      <c r="A27" s="16" t="s">
        <v>35</v>
      </c>
      <c r="B27" s="17" t="s">
        <v>32</v>
      </c>
      <c r="C27" s="18">
        <v>53349.601799999997</v>
      </c>
      <c r="D27" s="18">
        <v>2.9999999999999997E-4</v>
      </c>
      <c r="E27">
        <f t="shared" si="1"/>
        <v>68766.928848289768</v>
      </c>
      <c r="F27">
        <f t="shared" si="2"/>
        <v>68767</v>
      </c>
      <c r="G27">
        <f t="shared" si="3"/>
        <v>-2.5112000002991408E-2</v>
      </c>
      <c r="I27">
        <f t="shared" si="0"/>
        <v>-2.5112000002991408E-2</v>
      </c>
      <c r="O27">
        <f t="shared" si="4"/>
        <v>-2.807783957918112E-2</v>
      </c>
      <c r="Q27" s="2">
        <f t="shared" si="5"/>
        <v>38331.101799999997</v>
      </c>
    </row>
    <row r="28" spans="1:17">
      <c r="A28" s="16" t="s">
        <v>35</v>
      </c>
      <c r="B28" s="17" t="s">
        <v>32</v>
      </c>
      <c r="C28" s="18">
        <v>53359.611599999997</v>
      </c>
      <c r="D28" s="18">
        <v>2.0000000000000001E-4</v>
      </c>
      <c r="E28">
        <f t="shared" si="1"/>
        <v>68795.290364258661</v>
      </c>
      <c r="F28">
        <f t="shared" si="2"/>
        <v>68795.5</v>
      </c>
      <c r="G28">
        <f t="shared" si="3"/>
        <v>-7.3988000003737397E-2</v>
      </c>
      <c r="I28">
        <f t="shared" si="0"/>
        <v>-7.3988000003737397E-2</v>
      </c>
      <c r="O28">
        <f t="shared" si="4"/>
        <v>-2.8089174733413682E-2</v>
      </c>
      <c r="Q28" s="2">
        <f t="shared" si="5"/>
        <v>38341.111599999997</v>
      </c>
    </row>
    <row r="29" spans="1:17">
      <c r="A29" s="16" t="s">
        <v>35</v>
      </c>
      <c r="B29" s="17" t="s">
        <v>36</v>
      </c>
      <c r="C29" s="18">
        <v>53364.616999999998</v>
      </c>
      <c r="D29" s="18">
        <v>2.9999999999999997E-4</v>
      </c>
      <c r="E29">
        <f t="shared" si="1"/>
        <v>68809.472538930568</v>
      </c>
      <c r="F29">
        <f t="shared" si="2"/>
        <v>68809.5</v>
      </c>
      <c r="G29">
        <f t="shared" si="3"/>
        <v>-9.6920000069076195E-3</v>
      </c>
      <c r="I29">
        <f t="shared" si="0"/>
        <v>-9.6920000069076195E-3</v>
      </c>
      <c r="O29">
        <f t="shared" si="4"/>
        <v>-2.8094742879352482E-2</v>
      </c>
      <c r="Q29" s="2">
        <f t="shared" si="5"/>
        <v>38346.116999999998</v>
      </c>
    </row>
    <row r="30" spans="1:17">
      <c r="D30" s="6"/>
      <c r="Q30" s="2"/>
    </row>
    <row r="31" spans="1:17">
      <c r="D31" s="6"/>
      <c r="Q31" s="2"/>
    </row>
    <row r="32" spans="1:17">
      <c r="D32" s="6"/>
      <c r="Q32" s="2"/>
    </row>
    <row r="33" spans="4:17">
      <c r="D33" s="6"/>
      <c r="Q33" s="2"/>
    </row>
    <row r="34" spans="4:17">
      <c r="D34" s="6"/>
    </row>
    <row r="35" spans="4:17">
      <c r="D35" s="6"/>
    </row>
    <row r="36" spans="4:17">
      <c r="D36" s="6"/>
    </row>
    <row r="37" spans="4:17">
      <c r="D37" s="6"/>
    </row>
    <row r="38" spans="4:17">
      <c r="D38" s="6"/>
    </row>
    <row r="39" spans="4:17">
      <c r="D39" s="6"/>
    </row>
    <row r="40" spans="4:17">
      <c r="D40" s="6"/>
    </row>
    <row r="41" spans="4:17">
      <c r="D41" s="6"/>
    </row>
    <row r="42" spans="4:17">
      <c r="D42" s="6"/>
    </row>
    <row r="43" spans="4:17">
      <c r="D43" s="6"/>
    </row>
    <row r="44" spans="4:17">
      <c r="D44" s="6"/>
    </row>
    <row r="45" spans="4:17">
      <c r="D45" s="6"/>
    </row>
    <row r="46" spans="4:17">
      <c r="D46" s="6"/>
    </row>
    <row r="47" spans="4:17">
      <c r="D47" s="6"/>
    </row>
    <row r="48" spans="4:17">
      <c r="D48" s="6"/>
    </row>
    <row r="49" spans="4:4">
      <c r="D49" s="6"/>
    </row>
    <row r="50" spans="4:4">
      <c r="D50" s="6"/>
    </row>
    <row r="51" spans="4:4">
      <c r="D51" s="6"/>
    </row>
    <row r="52" spans="4:4">
      <c r="D52" s="6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0"/>
  <sheetViews>
    <sheetView workbookViewId="0">
      <selection activeCell="A42" sqref="A42:D42"/>
    </sheetView>
  </sheetViews>
  <sheetFormatPr defaultRowHeight="12.75"/>
  <cols>
    <col min="1" max="1" width="19.7109375" style="26" customWidth="1"/>
    <col min="2" max="2" width="4.42578125" style="24" customWidth="1"/>
    <col min="3" max="3" width="12.7109375" style="26" customWidth="1"/>
    <col min="4" max="4" width="5.42578125" style="24" customWidth="1"/>
    <col min="5" max="5" width="14.85546875" style="24" customWidth="1"/>
    <col min="6" max="6" width="9.140625" style="24"/>
    <col min="7" max="7" width="12" style="24" customWidth="1"/>
    <col min="8" max="8" width="14.140625" style="26" customWidth="1"/>
    <col min="9" max="9" width="22.5703125" style="24" customWidth="1"/>
    <col min="10" max="10" width="25.140625" style="24" customWidth="1"/>
    <col min="11" max="11" width="15.7109375" style="24" customWidth="1"/>
    <col min="12" max="12" width="14.140625" style="24" customWidth="1"/>
    <col min="13" max="13" width="9.5703125" style="24" customWidth="1"/>
    <col min="14" max="14" width="14.140625" style="24" customWidth="1"/>
    <col min="15" max="15" width="23.42578125" style="24" customWidth="1"/>
    <col min="16" max="16" width="16.5703125" style="24" customWidth="1"/>
    <col min="17" max="17" width="41" style="24" customWidth="1"/>
    <col min="18" max="16384" width="9.140625" style="24"/>
  </cols>
  <sheetData>
    <row r="1" spans="1:16" ht="15.75">
      <c r="A1" s="64" t="s">
        <v>61</v>
      </c>
      <c r="I1" s="65" t="s">
        <v>62</v>
      </c>
      <c r="J1" s="66" t="s">
        <v>53</v>
      </c>
    </row>
    <row r="2" spans="1:16">
      <c r="I2" s="67" t="s">
        <v>63</v>
      </c>
      <c r="J2" s="68" t="s">
        <v>64</v>
      </c>
    </row>
    <row r="3" spans="1:16">
      <c r="A3" s="69" t="s">
        <v>65</v>
      </c>
      <c r="I3" s="67" t="s">
        <v>66</v>
      </c>
      <c r="J3" s="68" t="s">
        <v>67</v>
      </c>
    </row>
    <row r="4" spans="1:16">
      <c r="I4" s="67" t="s">
        <v>68</v>
      </c>
      <c r="J4" s="68" t="s">
        <v>67</v>
      </c>
    </row>
    <row r="5" spans="1:16" ht="13.5" thickBot="1">
      <c r="I5" s="70" t="s">
        <v>69</v>
      </c>
      <c r="J5" s="71" t="s">
        <v>70</v>
      </c>
    </row>
    <row r="10" spans="1:16" ht="13.5" thickBot="1"/>
    <row r="11" spans="1:16" ht="12.75" customHeight="1" thickBot="1">
      <c r="A11" s="26" t="str">
        <f t="shared" ref="A11:A42" si="0">P11</f>
        <v>IBVS 5263 </v>
      </c>
      <c r="B11" s="6" t="str">
        <f t="shared" ref="B11:B42" si="1">IF(H11=INT(H11),"I","II")</f>
        <v>I</v>
      </c>
      <c r="C11" s="26">
        <f t="shared" ref="C11:C42" si="2">1*G11</f>
        <v>51377.395600000003</v>
      </c>
      <c r="D11" s="24" t="str">
        <f t="shared" ref="D11:D42" si="3">VLOOKUP(F11,I$1:J$5,2,FALSE)</f>
        <v>vis</v>
      </c>
      <c r="E11" s="72">
        <f>VLOOKUP(C11,Active!C$21:E$973,3,FALSE)</f>
        <v>51233.895804899577</v>
      </c>
      <c r="F11" s="6" t="s">
        <v>69</v>
      </c>
      <c r="G11" s="24" t="str">
        <f t="shared" ref="G11:G42" si="4">MID(I11,3,LEN(I11)-3)</f>
        <v>51377.3956</v>
      </c>
      <c r="H11" s="26">
        <f t="shared" ref="H11:H42" si="5">1*K11</f>
        <v>63179</v>
      </c>
      <c r="I11" s="73" t="s">
        <v>71</v>
      </c>
      <c r="J11" s="74" t="s">
        <v>72</v>
      </c>
      <c r="K11" s="73">
        <v>63179</v>
      </c>
      <c r="L11" s="73" t="s">
        <v>73</v>
      </c>
      <c r="M11" s="74" t="s">
        <v>74</v>
      </c>
      <c r="N11" s="74" t="s">
        <v>75</v>
      </c>
      <c r="O11" s="75" t="s">
        <v>76</v>
      </c>
      <c r="P11" s="76" t="s">
        <v>77</v>
      </c>
    </row>
    <row r="12" spans="1:16" ht="12.75" customHeight="1" thickBot="1">
      <c r="A12" s="26" t="str">
        <f t="shared" si="0"/>
        <v>IBVS 5583 </v>
      </c>
      <c r="B12" s="6" t="str">
        <f t="shared" si="1"/>
        <v>I</v>
      </c>
      <c r="C12" s="26">
        <f t="shared" si="2"/>
        <v>52213.462099999997</v>
      </c>
      <c r="D12" s="24" t="str">
        <f t="shared" si="3"/>
        <v>vis</v>
      </c>
      <c r="E12" s="72">
        <f>VLOOKUP(C12,Active!C$21:E$973,3,FALSE)</f>
        <v>53154.907380601158</v>
      </c>
      <c r="F12" s="6" t="s">
        <v>69</v>
      </c>
      <c r="G12" s="24" t="str">
        <f t="shared" si="4"/>
        <v>52213.4621</v>
      </c>
      <c r="H12" s="26">
        <f t="shared" si="5"/>
        <v>65548</v>
      </c>
      <c r="I12" s="73" t="s">
        <v>82</v>
      </c>
      <c r="J12" s="74" t="s">
        <v>83</v>
      </c>
      <c r="K12" s="73">
        <v>65548</v>
      </c>
      <c r="L12" s="73" t="s">
        <v>84</v>
      </c>
      <c r="M12" s="74" t="s">
        <v>74</v>
      </c>
      <c r="N12" s="74" t="s">
        <v>75</v>
      </c>
      <c r="O12" s="75" t="s">
        <v>85</v>
      </c>
      <c r="P12" s="76" t="s">
        <v>86</v>
      </c>
    </row>
    <row r="13" spans="1:16" ht="12.75" customHeight="1" thickBot="1">
      <c r="A13" s="26" t="str">
        <f t="shared" si="0"/>
        <v>IBVS 5583 </v>
      </c>
      <c r="B13" s="6" t="str">
        <f t="shared" si="1"/>
        <v>I</v>
      </c>
      <c r="C13" s="26">
        <f t="shared" si="2"/>
        <v>52684.363700000002</v>
      </c>
      <c r="D13" s="24" t="str">
        <f t="shared" si="3"/>
        <v>vis</v>
      </c>
      <c r="E13" s="72">
        <f>VLOOKUP(C13,Active!C$21:E$973,3,FALSE)</f>
        <v>54236.887611379949</v>
      </c>
      <c r="F13" s="6" t="s">
        <v>69</v>
      </c>
      <c r="G13" s="24" t="str">
        <f t="shared" si="4"/>
        <v>52684.3637</v>
      </c>
      <c r="H13" s="26">
        <f t="shared" si="5"/>
        <v>66882</v>
      </c>
      <c r="I13" s="73" t="s">
        <v>87</v>
      </c>
      <c r="J13" s="74" t="s">
        <v>88</v>
      </c>
      <c r="K13" s="73">
        <v>66882</v>
      </c>
      <c r="L13" s="73" t="s">
        <v>89</v>
      </c>
      <c r="M13" s="74" t="s">
        <v>74</v>
      </c>
      <c r="N13" s="74" t="s">
        <v>75</v>
      </c>
      <c r="O13" s="75" t="s">
        <v>85</v>
      </c>
      <c r="P13" s="76" t="s">
        <v>86</v>
      </c>
    </row>
    <row r="14" spans="1:16" ht="12.75" customHeight="1" thickBot="1">
      <c r="A14" s="26" t="str">
        <f t="shared" si="0"/>
        <v>OEJV 0074 </v>
      </c>
      <c r="B14" s="6" t="str">
        <f t="shared" si="1"/>
        <v>I</v>
      </c>
      <c r="C14" s="26">
        <f t="shared" si="2"/>
        <v>52855.4087</v>
      </c>
      <c r="D14" s="24" t="str">
        <f t="shared" si="3"/>
        <v>vis</v>
      </c>
      <c r="E14" s="72">
        <f>VLOOKUP(C14,Active!C$21:E$973,3,FALSE)</f>
        <v>54629.893939185065</v>
      </c>
      <c r="F14" s="6" t="s">
        <v>69</v>
      </c>
      <c r="G14" s="24" t="str">
        <f t="shared" si="4"/>
        <v>52855.40870</v>
      </c>
      <c r="H14" s="26">
        <f t="shared" si="5"/>
        <v>67367</v>
      </c>
      <c r="I14" s="73" t="s">
        <v>90</v>
      </c>
      <c r="J14" s="74" t="s">
        <v>91</v>
      </c>
      <c r="K14" s="73">
        <v>67367</v>
      </c>
      <c r="L14" s="73" t="s">
        <v>92</v>
      </c>
      <c r="M14" s="74" t="s">
        <v>93</v>
      </c>
      <c r="N14" s="74" t="s">
        <v>94</v>
      </c>
      <c r="O14" s="75" t="s">
        <v>95</v>
      </c>
      <c r="P14" s="76" t="s">
        <v>96</v>
      </c>
    </row>
    <row r="15" spans="1:16" ht="12.75" customHeight="1" thickBot="1">
      <c r="A15" s="26" t="str">
        <f t="shared" si="0"/>
        <v>OEJV 0074 </v>
      </c>
      <c r="B15" s="6" t="str">
        <f t="shared" si="1"/>
        <v>I</v>
      </c>
      <c r="C15" s="26">
        <f t="shared" si="2"/>
        <v>52856.493490000001</v>
      </c>
      <c r="D15" s="24" t="str">
        <f t="shared" si="3"/>
        <v>vis</v>
      </c>
      <c r="E15" s="72">
        <f>VLOOKUP(C15,Active!C$21:E$973,3,FALSE)</f>
        <v>54632.386437266505</v>
      </c>
      <c r="F15" s="6" t="s">
        <v>69</v>
      </c>
      <c r="G15" s="24" t="str">
        <f t="shared" si="4"/>
        <v>52856.49349</v>
      </c>
      <c r="H15" s="26">
        <f t="shared" si="5"/>
        <v>67370</v>
      </c>
      <c r="I15" s="73" t="s">
        <v>97</v>
      </c>
      <c r="J15" s="74" t="s">
        <v>98</v>
      </c>
      <c r="K15" s="73">
        <v>67370</v>
      </c>
      <c r="L15" s="73" t="s">
        <v>99</v>
      </c>
      <c r="M15" s="74" t="s">
        <v>93</v>
      </c>
      <c r="N15" s="74" t="s">
        <v>94</v>
      </c>
      <c r="O15" s="75" t="s">
        <v>95</v>
      </c>
      <c r="P15" s="76" t="s">
        <v>96</v>
      </c>
    </row>
    <row r="16" spans="1:16" ht="12.75" customHeight="1" thickBot="1">
      <c r="A16" s="26" t="str">
        <f t="shared" si="0"/>
        <v>BAVM 178 </v>
      </c>
      <c r="B16" s="6" t="str">
        <f t="shared" si="1"/>
        <v>II</v>
      </c>
      <c r="C16" s="26">
        <f t="shared" si="2"/>
        <v>53220.559600000001</v>
      </c>
      <c r="D16" s="24" t="str">
        <f t="shared" si="3"/>
        <v>vis</v>
      </c>
      <c r="E16" s="72">
        <f>VLOOKUP(C16,Active!C$21:E$973,3,FALSE)</f>
        <v>55468.893116616353</v>
      </c>
      <c r="F16" s="6" t="s">
        <v>69</v>
      </c>
      <c r="G16" s="24" t="str">
        <f t="shared" si="4"/>
        <v>53220.5596</v>
      </c>
      <c r="H16" s="26">
        <f t="shared" si="5"/>
        <v>68401.5</v>
      </c>
      <c r="I16" s="73" t="s">
        <v>100</v>
      </c>
      <c r="J16" s="74" t="s">
        <v>101</v>
      </c>
      <c r="K16" s="73">
        <v>68401.5</v>
      </c>
      <c r="L16" s="73" t="s">
        <v>102</v>
      </c>
      <c r="M16" s="74" t="s">
        <v>93</v>
      </c>
      <c r="N16" s="74" t="s">
        <v>94</v>
      </c>
      <c r="O16" s="75" t="s">
        <v>103</v>
      </c>
      <c r="P16" s="76" t="s">
        <v>104</v>
      </c>
    </row>
    <row r="17" spans="1:16" ht="12.75" customHeight="1" thickBot="1">
      <c r="A17" s="26" t="str">
        <f t="shared" si="0"/>
        <v>IBVS 5690 </v>
      </c>
      <c r="B17" s="6" t="str">
        <f t="shared" si="1"/>
        <v>I</v>
      </c>
      <c r="C17" s="26">
        <f t="shared" si="2"/>
        <v>53349.601799999997</v>
      </c>
      <c r="D17" s="24" t="str">
        <f t="shared" si="3"/>
        <v>vis</v>
      </c>
      <c r="E17" s="72">
        <f>VLOOKUP(C17,Active!C$21:E$973,3,FALSE)</f>
        <v>55765.39053632399</v>
      </c>
      <c r="F17" s="6" t="s">
        <v>69</v>
      </c>
      <c r="G17" s="24" t="str">
        <f t="shared" si="4"/>
        <v>53349.6018</v>
      </c>
      <c r="H17" s="26">
        <f t="shared" si="5"/>
        <v>68767</v>
      </c>
      <c r="I17" s="73" t="s">
        <v>105</v>
      </c>
      <c r="J17" s="74" t="s">
        <v>106</v>
      </c>
      <c r="K17" s="73">
        <v>68767</v>
      </c>
      <c r="L17" s="73" t="s">
        <v>107</v>
      </c>
      <c r="M17" s="74" t="s">
        <v>74</v>
      </c>
      <c r="N17" s="74" t="s">
        <v>75</v>
      </c>
      <c r="O17" s="75" t="s">
        <v>108</v>
      </c>
      <c r="P17" s="76" t="s">
        <v>109</v>
      </c>
    </row>
    <row r="18" spans="1:16" ht="12.75" customHeight="1" thickBot="1">
      <c r="A18" s="26" t="str">
        <f t="shared" si="0"/>
        <v>IBVS 5690 </v>
      </c>
      <c r="B18" s="6" t="str">
        <f t="shared" si="1"/>
        <v>II</v>
      </c>
      <c r="C18" s="26">
        <f t="shared" si="2"/>
        <v>53359.611599999997</v>
      </c>
      <c r="D18" s="24" t="str">
        <f t="shared" si="3"/>
        <v>vis</v>
      </c>
      <c r="E18" s="72">
        <f>VLOOKUP(C18,Active!C$21:E$973,3,FALSE)</f>
        <v>55788.389833234527</v>
      </c>
      <c r="F18" s="6" t="s">
        <v>69</v>
      </c>
      <c r="G18" s="24" t="str">
        <f t="shared" si="4"/>
        <v>53359.6116</v>
      </c>
      <c r="H18" s="26">
        <f t="shared" si="5"/>
        <v>68795.5</v>
      </c>
      <c r="I18" s="73" t="s">
        <v>110</v>
      </c>
      <c r="J18" s="74" t="s">
        <v>111</v>
      </c>
      <c r="K18" s="73">
        <v>68795.5</v>
      </c>
      <c r="L18" s="73" t="s">
        <v>112</v>
      </c>
      <c r="M18" s="74" t="s">
        <v>74</v>
      </c>
      <c r="N18" s="74" t="s">
        <v>75</v>
      </c>
      <c r="O18" s="75" t="s">
        <v>108</v>
      </c>
      <c r="P18" s="76" t="s">
        <v>109</v>
      </c>
    </row>
    <row r="19" spans="1:16" ht="12.75" customHeight="1" thickBot="1">
      <c r="A19" s="26" t="str">
        <f t="shared" si="0"/>
        <v>IBVS 5690 </v>
      </c>
      <c r="B19" s="6" t="str">
        <f t="shared" si="1"/>
        <v>II</v>
      </c>
      <c r="C19" s="26">
        <f t="shared" si="2"/>
        <v>53364.616999999998</v>
      </c>
      <c r="D19" s="24" t="str">
        <f t="shared" si="3"/>
        <v>vis</v>
      </c>
      <c r="E19" s="72">
        <f>VLOOKUP(C19,Active!C$21:E$973,3,FALSE)</f>
        <v>55799.890630528789</v>
      </c>
      <c r="F19" s="6" t="s">
        <v>69</v>
      </c>
      <c r="G19" s="24" t="str">
        <f t="shared" si="4"/>
        <v>53364.6170</v>
      </c>
      <c r="H19" s="26">
        <f t="shared" si="5"/>
        <v>68809.5</v>
      </c>
      <c r="I19" s="73" t="s">
        <v>113</v>
      </c>
      <c r="J19" s="74" t="s">
        <v>114</v>
      </c>
      <c r="K19" s="73">
        <v>68809.5</v>
      </c>
      <c r="L19" s="73" t="s">
        <v>115</v>
      </c>
      <c r="M19" s="74" t="s">
        <v>74</v>
      </c>
      <c r="N19" s="74" t="s">
        <v>75</v>
      </c>
      <c r="O19" s="75" t="s">
        <v>108</v>
      </c>
      <c r="P19" s="76" t="s">
        <v>109</v>
      </c>
    </row>
    <row r="20" spans="1:16" ht="12.75" customHeight="1" thickBot="1">
      <c r="A20" s="26" t="str">
        <f t="shared" si="0"/>
        <v>BAVM 183 </v>
      </c>
      <c r="B20" s="6" t="str">
        <f t="shared" si="1"/>
        <v>I</v>
      </c>
      <c r="C20" s="26">
        <f t="shared" si="2"/>
        <v>54019.409899999999</v>
      </c>
      <c r="D20" s="24" t="str">
        <f t="shared" si="3"/>
        <v>vis</v>
      </c>
      <c r="E20" s="72">
        <f>VLOOKUP(C20,Active!C$21:E$973,3,FALSE)</f>
        <v>57304.393849575623</v>
      </c>
      <c r="F20" s="6" t="s">
        <v>69</v>
      </c>
      <c r="G20" s="24" t="str">
        <f t="shared" si="4"/>
        <v>54019.4099</v>
      </c>
      <c r="H20" s="26">
        <f t="shared" si="5"/>
        <v>70665</v>
      </c>
      <c r="I20" s="73" t="s">
        <v>116</v>
      </c>
      <c r="J20" s="74" t="s">
        <v>117</v>
      </c>
      <c r="K20" s="73">
        <v>70665</v>
      </c>
      <c r="L20" s="73" t="s">
        <v>118</v>
      </c>
      <c r="M20" s="74" t="s">
        <v>93</v>
      </c>
      <c r="N20" s="74" t="s">
        <v>94</v>
      </c>
      <c r="O20" s="75" t="s">
        <v>119</v>
      </c>
      <c r="P20" s="76" t="s">
        <v>120</v>
      </c>
    </row>
    <row r="21" spans="1:16" ht="12.75" customHeight="1" thickBot="1">
      <c r="A21" s="26" t="str">
        <f t="shared" si="0"/>
        <v>BAVM 183 </v>
      </c>
      <c r="B21" s="6" t="str">
        <f t="shared" si="1"/>
        <v>I</v>
      </c>
      <c r="C21" s="26">
        <f t="shared" si="2"/>
        <v>54049.440600000002</v>
      </c>
      <c r="D21" s="24" t="str">
        <f t="shared" si="3"/>
        <v>vis</v>
      </c>
      <c r="E21" s="72">
        <f>VLOOKUP(C21,Active!C$21:E$973,3,FALSE)</f>
        <v>57373.394727288607</v>
      </c>
      <c r="F21" s="6" t="s">
        <v>69</v>
      </c>
      <c r="G21" s="24" t="str">
        <f t="shared" si="4"/>
        <v>54049.4406</v>
      </c>
      <c r="H21" s="26">
        <f t="shared" si="5"/>
        <v>70750</v>
      </c>
      <c r="I21" s="73" t="s">
        <v>121</v>
      </c>
      <c r="J21" s="74" t="s">
        <v>122</v>
      </c>
      <c r="K21" s="73">
        <v>70750</v>
      </c>
      <c r="L21" s="73" t="s">
        <v>123</v>
      </c>
      <c r="M21" s="74" t="s">
        <v>93</v>
      </c>
      <c r="N21" s="74" t="s">
        <v>94</v>
      </c>
      <c r="O21" s="75" t="s">
        <v>119</v>
      </c>
      <c r="P21" s="76" t="s">
        <v>120</v>
      </c>
    </row>
    <row r="22" spans="1:16" ht="12.75" customHeight="1" thickBot="1">
      <c r="A22" s="26" t="str">
        <f t="shared" si="0"/>
        <v>BAVM 183 </v>
      </c>
      <c r="B22" s="6" t="str">
        <f t="shared" si="1"/>
        <v>II</v>
      </c>
      <c r="C22" s="26">
        <f t="shared" si="2"/>
        <v>54049.656000000003</v>
      </c>
      <c r="D22" s="24" t="str">
        <f t="shared" si="3"/>
        <v>vis</v>
      </c>
      <c r="E22" s="72">
        <f>VLOOKUP(C22,Active!C$21:E$973,3,FALSE)</f>
        <v>57373.889647122625</v>
      </c>
      <c r="F22" s="6" t="s">
        <v>69</v>
      </c>
      <c r="G22" s="24" t="str">
        <f t="shared" si="4"/>
        <v>54049.6560</v>
      </c>
      <c r="H22" s="26">
        <f t="shared" si="5"/>
        <v>70750.5</v>
      </c>
      <c r="I22" s="73" t="s">
        <v>124</v>
      </c>
      <c r="J22" s="74" t="s">
        <v>125</v>
      </c>
      <c r="K22" s="73">
        <v>70750.5</v>
      </c>
      <c r="L22" s="73" t="s">
        <v>126</v>
      </c>
      <c r="M22" s="74" t="s">
        <v>93</v>
      </c>
      <c r="N22" s="74" t="s">
        <v>94</v>
      </c>
      <c r="O22" s="75" t="s">
        <v>119</v>
      </c>
      <c r="P22" s="76" t="s">
        <v>120</v>
      </c>
    </row>
    <row r="23" spans="1:16" ht="12.75" customHeight="1" thickBot="1">
      <c r="A23" s="26" t="str">
        <f t="shared" si="0"/>
        <v>BAVM 183 </v>
      </c>
      <c r="B23" s="6" t="str">
        <f t="shared" si="1"/>
        <v>II</v>
      </c>
      <c r="C23" s="26">
        <f t="shared" si="2"/>
        <v>54080.335400000004</v>
      </c>
      <c r="D23" s="24" t="str">
        <f t="shared" si="3"/>
        <v>vis</v>
      </c>
      <c r="E23" s="72">
        <f>VLOOKUP(C23,Active!C$21:E$973,3,FALSE)</f>
        <v>57444.381028532574</v>
      </c>
      <c r="F23" s="6" t="s">
        <v>69</v>
      </c>
      <c r="G23" s="24" t="str">
        <f t="shared" si="4"/>
        <v>54080.3354</v>
      </c>
      <c r="H23" s="26">
        <f t="shared" si="5"/>
        <v>70837.5</v>
      </c>
      <c r="I23" s="73" t="s">
        <v>127</v>
      </c>
      <c r="J23" s="74" t="s">
        <v>128</v>
      </c>
      <c r="K23" s="73">
        <v>70837.5</v>
      </c>
      <c r="L23" s="73" t="s">
        <v>129</v>
      </c>
      <c r="M23" s="74" t="s">
        <v>93</v>
      </c>
      <c r="N23" s="74" t="s">
        <v>94</v>
      </c>
      <c r="O23" s="75" t="s">
        <v>119</v>
      </c>
      <c r="P23" s="76" t="s">
        <v>120</v>
      </c>
    </row>
    <row r="24" spans="1:16" ht="12.75" customHeight="1" thickBot="1">
      <c r="A24" s="26" t="str">
        <f t="shared" si="0"/>
        <v>BAVM 183 </v>
      </c>
      <c r="B24" s="6" t="str">
        <f t="shared" si="1"/>
        <v>II</v>
      </c>
      <c r="C24" s="26">
        <f t="shared" si="2"/>
        <v>54085.337099999997</v>
      </c>
      <c r="D24" s="24" t="str">
        <f t="shared" si="3"/>
        <v>vis</v>
      </c>
      <c r="E24" s="72">
        <f>VLOOKUP(C24,Active!C$21:E$973,3,FALSE)</f>
        <v>57455.873324418339</v>
      </c>
      <c r="F24" s="6" t="s">
        <v>69</v>
      </c>
      <c r="G24" s="24" t="str">
        <f t="shared" si="4"/>
        <v>54085.3371</v>
      </c>
      <c r="H24" s="26">
        <f t="shared" si="5"/>
        <v>70851.5</v>
      </c>
      <c r="I24" s="73" t="s">
        <v>130</v>
      </c>
      <c r="J24" s="74" t="s">
        <v>131</v>
      </c>
      <c r="K24" s="73">
        <v>70851.5</v>
      </c>
      <c r="L24" s="73" t="s">
        <v>132</v>
      </c>
      <c r="M24" s="74" t="s">
        <v>93</v>
      </c>
      <c r="N24" s="74" t="s">
        <v>94</v>
      </c>
      <c r="O24" s="75" t="s">
        <v>119</v>
      </c>
      <c r="P24" s="76" t="s">
        <v>120</v>
      </c>
    </row>
    <row r="25" spans="1:16" ht="12.75" customHeight="1" thickBot="1">
      <c r="A25" s="26" t="str">
        <f t="shared" si="0"/>
        <v>BAVM 183 </v>
      </c>
      <c r="B25" s="6" t="str">
        <f t="shared" si="1"/>
        <v>I</v>
      </c>
      <c r="C25" s="26">
        <f t="shared" si="2"/>
        <v>54085.556100000002</v>
      </c>
      <c r="D25" s="24" t="str">
        <f t="shared" si="3"/>
        <v>vis</v>
      </c>
      <c r="E25" s="72">
        <f>VLOOKUP(C25,Active!C$21:E$973,3,FALSE)</f>
        <v>57456.376515893047</v>
      </c>
      <c r="F25" s="6" t="s">
        <v>69</v>
      </c>
      <c r="G25" s="24" t="str">
        <f t="shared" si="4"/>
        <v>54085.5561</v>
      </c>
      <c r="H25" s="26">
        <f t="shared" si="5"/>
        <v>70852</v>
      </c>
      <c r="I25" s="73" t="s">
        <v>133</v>
      </c>
      <c r="J25" s="74" t="s">
        <v>134</v>
      </c>
      <c r="K25" s="73">
        <v>70852</v>
      </c>
      <c r="L25" s="73" t="s">
        <v>135</v>
      </c>
      <c r="M25" s="74" t="s">
        <v>93</v>
      </c>
      <c r="N25" s="74" t="s">
        <v>94</v>
      </c>
      <c r="O25" s="75" t="s">
        <v>119</v>
      </c>
      <c r="P25" s="76" t="s">
        <v>120</v>
      </c>
    </row>
    <row r="26" spans="1:16" ht="12.75" customHeight="1" thickBot="1">
      <c r="A26" s="26" t="str">
        <f t="shared" si="0"/>
        <v>BAVM 183 </v>
      </c>
      <c r="B26" s="6" t="str">
        <f t="shared" si="1"/>
        <v>II</v>
      </c>
      <c r="C26" s="26">
        <f t="shared" si="2"/>
        <v>54091.407200000001</v>
      </c>
      <c r="D26" s="24" t="str">
        <f t="shared" si="3"/>
        <v>vis</v>
      </c>
      <c r="E26" s="72">
        <f>VLOOKUP(C26,Active!C$21:E$973,3,FALSE)</f>
        <v>57469.820459443697</v>
      </c>
      <c r="F26" s="6" t="s">
        <v>69</v>
      </c>
      <c r="G26" s="24" t="str">
        <f t="shared" si="4"/>
        <v>54091.4072</v>
      </c>
      <c r="H26" s="26">
        <f t="shared" si="5"/>
        <v>70868.5</v>
      </c>
      <c r="I26" s="73" t="s">
        <v>136</v>
      </c>
      <c r="J26" s="74" t="s">
        <v>137</v>
      </c>
      <c r="K26" s="73">
        <v>70868.5</v>
      </c>
      <c r="L26" s="73" t="s">
        <v>138</v>
      </c>
      <c r="M26" s="74" t="s">
        <v>93</v>
      </c>
      <c r="N26" s="74" t="s">
        <v>94</v>
      </c>
      <c r="O26" s="75" t="s">
        <v>119</v>
      </c>
      <c r="P26" s="76" t="s">
        <v>120</v>
      </c>
    </row>
    <row r="27" spans="1:16" ht="12.75" customHeight="1" thickBot="1">
      <c r="A27" s="26" t="str">
        <f t="shared" si="0"/>
        <v>BAVM 183 </v>
      </c>
      <c r="B27" s="6" t="str">
        <f t="shared" si="1"/>
        <v>I</v>
      </c>
      <c r="C27" s="26">
        <f t="shared" si="2"/>
        <v>54091.6538</v>
      </c>
      <c r="D27" s="24" t="str">
        <f t="shared" si="3"/>
        <v>vis</v>
      </c>
      <c r="E27" s="72">
        <f>VLOOKUP(C27,Active!C$21:E$973,3,FALSE)</f>
        <v>57470.387066830262</v>
      </c>
      <c r="F27" s="6" t="s">
        <v>69</v>
      </c>
      <c r="G27" s="24" t="str">
        <f t="shared" si="4"/>
        <v>54091.6538</v>
      </c>
      <c r="H27" s="26">
        <f t="shared" si="5"/>
        <v>70869</v>
      </c>
      <c r="I27" s="73" t="s">
        <v>139</v>
      </c>
      <c r="J27" s="74" t="s">
        <v>140</v>
      </c>
      <c r="K27" s="73">
        <v>70869</v>
      </c>
      <c r="L27" s="73" t="s">
        <v>141</v>
      </c>
      <c r="M27" s="74" t="s">
        <v>93</v>
      </c>
      <c r="N27" s="74" t="s">
        <v>94</v>
      </c>
      <c r="O27" s="75" t="s">
        <v>119</v>
      </c>
      <c r="P27" s="76" t="s">
        <v>120</v>
      </c>
    </row>
    <row r="28" spans="1:16" ht="12.75" customHeight="1" thickBot="1">
      <c r="A28" s="26" t="str">
        <f t="shared" si="0"/>
        <v>BAVM 186 </v>
      </c>
      <c r="B28" s="6" t="str">
        <f t="shared" si="1"/>
        <v>I</v>
      </c>
      <c r="C28" s="26">
        <f t="shared" si="2"/>
        <v>54115.374000000003</v>
      </c>
      <c r="D28" s="24" t="str">
        <f t="shared" si="3"/>
        <v>vis</v>
      </c>
      <c r="E28" s="72">
        <f>VLOOKUP(C28,Active!C$21:E$973,3,FALSE)</f>
        <v>57524.888447734731</v>
      </c>
      <c r="F28" s="6" t="s">
        <v>69</v>
      </c>
      <c r="G28" s="24" t="str">
        <f t="shared" si="4"/>
        <v>54115.3740</v>
      </c>
      <c r="H28" s="26">
        <f t="shared" si="5"/>
        <v>70936</v>
      </c>
      <c r="I28" s="73" t="s">
        <v>142</v>
      </c>
      <c r="J28" s="74" t="s">
        <v>143</v>
      </c>
      <c r="K28" s="73">
        <v>70936</v>
      </c>
      <c r="L28" s="73" t="s">
        <v>144</v>
      </c>
      <c r="M28" s="74" t="s">
        <v>93</v>
      </c>
      <c r="N28" s="74" t="s">
        <v>94</v>
      </c>
      <c r="O28" s="75" t="s">
        <v>145</v>
      </c>
      <c r="P28" s="76" t="s">
        <v>146</v>
      </c>
    </row>
    <row r="29" spans="1:16" ht="12.75" customHeight="1" thickBot="1">
      <c r="A29" s="26" t="str">
        <f t="shared" si="0"/>
        <v>BAVM 186 </v>
      </c>
      <c r="B29" s="6" t="str">
        <f t="shared" si="1"/>
        <v>I</v>
      </c>
      <c r="C29" s="26">
        <f t="shared" si="2"/>
        <v>54122.338199999998</v>
      </c>
      <c r="D29" s="24" t="str">
        <f t="shared" si="3"/>
        <v>vis</v>
      </c>
      <c r="E29" s="72">
        <f>VLOOKUP(C29,Active!C$21:E$973,3,FALSE)</f>
        <v>57540.889936630039</v>
      </c>
      <c r="F29" s="6" t="s">
        <v>69</v>
      </c>
      <c r="G29" s="24" t="str">
        <f t="shared" si="4"/>
        <v>54122.3382</v>
      </c>
      <c r="H29" s="26">
        <f t="shared" si="5"/>
        <v>70956</v>
      </c>
      <c r="I29" s="73" t="s">
        <v>147</v>
      </c>
      <c r="J29" s="74" t="s">
        <v>148</v>
      </c>
      <c r="K29" s="73">
        <v>70956</v>
      </c>
      <c r="L29" s="73" t="s">
        <v>149</v>
      </c>
      <c r="M29" s="74" t="s">
        <v>93</v>
      </c>
      <c r="N29" s="74" t="s">
        <v>94</v>
      </c>
      <c r="O29" s="75" t="s">
        <v>145</v>
      </c>
      <c r="P29" s="76" t="s">
        <v>146</v>
      </c>
    </row>
    <row r="30" spans="1:16" ht="12.75" customHeight="1" thickBot="1">
      <c r="A30" s="26" t="str">
        <f t="shared" si="0"/>
        <v>BAVM 186 </v>
      </c>
      <c r="B30" s="6" t="str">
        <f t="shared" si="1"/>
        <v>I</v>
      </c>
      <c r="C30" s="26">
        <f t="shared" si="2"/>
        <v>54126.469499999999</v>
      </c>
      <c r="D30" s="24" t="str">
        <f t="shared" si="3"/>
        <v>vis</v>
      </c>
      <c r="E30" s="72">
        <f>VLOOKUP(C30,Active!C$21:E$973,3,FALSE)</f>
        <v>57550.382333613656</v>
      </c>
      <c r="F30" s="6" t="s">
        <v>69</v>
      </c>
      <c r="G30" s="24" t="str">
        <f t="shared" si="4"/>
        <v>54126.4695</v>
      </c>
      <c r="H30" s="26">
        <f t="shared" si="5"/>
        <v>70968</v>
      </c>
      <c r="I30" s="73" t="s">
        <v>150</v>
      </c>
      <c r="J30" s="74" t="s">
        <v>151</v>
      </c>
      <c r="K30" s="73">
        <v>70968</v>
      </c>
      <c r="L30" s="73" t="s">
        <v>152</v>
      </c>
      <c r="M30" s="74" t="s">
        <v>93</v>
      </c>
      <c r="N30" s="74" t="s">
        <v>94</v>
      </c>
      <c r="O30" s="75" t="s">
        <v>145</v>
      </c>
      <c r="P30" s="76" t="s">
        <v>146</v>
      </c>
    </row>
    <row r="31" spans="1:16" ht="12.75" customHeight="1" thickBot="1">
      <c r="A31" s="26" t="str">
        <f t="shared" si="0"/>
        <v>BAVM 186 </v>
      </c>
      <c r="B31" s="6" t="str">
        <f t="shared" si="1"/>
        <v>I</v>
      </c>
      <c r="C31" s="26">
        <f t="shared" si="2"/>
        <v>54147.359900000003</v>
      </c>
      <c r="D31" s="24" t="str">
        <f t="shared" si="3"/>
        <v>vis</v>
      </c>
      <c r="E31" s="72">
        <f>VLOOKUP(C31,Active!C$21:E$973,3,FALSE)</f>
        <v>57598.3817454081</v>
      </c>
      <c r="F31" s="6" t="s">
        <v>69</v>
      </c>
      <c r="G31" s="24" t="str">
        <f t="shared" si="4"/>
        <v>54147.3599</v>
      </c>
      <c r="H31" s="26">
        <f t="shared" si="5"/>
        <v>71027</v>
      </c>
      <c r="I31" s="73" t="s">
        <v>153</v>
      </c>
      <c r="J31" s="74" t="s">
        <v>154</v>
      </c>
      <c r="K31" s="73">
        <v>71027</v>
      </c>
      <c r="L31" s="73" t="s">
        <v>155</v>
      </c>
      <c r="M31" s="74" t="s">
        <v>93</v>
      </c>
      <c r="N31" s="74" t="s">
        <v>94</v>
      </c>
      <c r="O31" s="75" t="s">
        <v>119</v>
      </c>
      <c r="P31" s="76" t="s">
        <v>146</v>
      </c>
    </row>
    <row r="32" spans="1:16" ht="12.75" customHeight="1" thickBot="1">
      <c r="A32" s="26" t="str">
        <f t="shared" si="0"/>
        <v>BAVM 186 </v>
      </c>
      <c r="B32" s="6" t="str">
        <f t="shared" si="1"/>
        <v>I</v>
      </c>
      <c r="C32" s="26">
        <f t="shared" si="2"/>
        <v>54147.360999999997</v>
      </c>
      <c r="D32" s="24" t="str">
        <f t="shared" si="3"/>
        <v>vis</v>
      </c>
      <c r="E32" s="72">
        <f>VLOOKUP(C32,Active!C$21:E$973,3,FALSE)</f>
        <v>57598.384272853851</v>
      </c>
      <c r="F32" s="6" t="s">
        <v>69</v>
      </c>
      <c r="G32" s="24" t="str">
        <f t="shared" si="4"/>
        <v>54147.3610</v>
      </c>
      <c r="H32" s="26">
        <f t="shared" si="5"/>
        <v>71027</v>
      </c>
      <c r="I32" s="73" t="s">
        <v>156</v>
      </c>
      <c r="J32" s="74" t="s">
        <v>157</v>
      </c>
      <c r="K32" s="73">
        <v>71027</v>
      </c>
      <c r="L32" s="73" t="s">
        <v>158</v>
      </c>
      <c r="M32" s="74" t="s">
        <v>93</v>
      </c>
      <c r="N32" s="74" t="s">
        <v>94</v>
      </c>
      <c r="O32" s="75" t="s">
        <v>145</v>
      </c>
      <c r="P32" s="76" t="s">
        <v>146</v>
      </c>
    </row>
    <row r="33" spans="1:16" ht="12.75" customHeight="1" thickBot="1">
      <c r="A33" s="26" t="str">
        <f t="shared" si="0"/>
        <v>BAVM 186 </v>
      </c>
      <c r="B33" s="6" t="str">
        <f t="shared" si="1"/>
        <v>II</v>
      </c>
      <c r="C33" s="26">
        <f t="shared" si="2"/>
        <v>54147.577899999997</v>
      </c>
      <c r="D33" s="24" t="str">
        <f t="shared" si="3"/>
        <v>vis</v>
      </c>
      <c r="E33" s="72">
        <f>VLOOKUP(C33,Active!C$21:E$973,3,FALSE)</f>
        <v>57598.882639204814</v>
      </c>
      <c r="F33" s="6" t="s">
        <v>69</v>
      </c>
      <c r="G33" s="24" t="str">
        <f t="shared" si="4"/>
        <v>54147.5779</v>
      </c>
      <c r="H33" s="26">
        <f t="shared" si="5"/>
        <v>71027.5</v>
      </c>
      <c r="I33" s="73" t="s">
        <v>159</v>
      </c>
      <c r="J33" s="74" t="s">
        <v>160</v>
      </c>
      <c r="K33" s="73">
        <v>71027.5</v>
      </c>
      <c r="L33" s="73" t="s">
        <v>161</v>
      </c>
      <c r="M33" s="74" t="s">
        <v>93</v>
      </c>
      <c r="N33" s="74" t="s">
        <v>94</v>
      </c>
      <c r="O33" s="75" t="s">
        <v>119</v>
      </c>
      <c r="P33" s="76" t="s">
        <v>146</v>
      </c>
    </row>
    <row r="34" spans="1:16" ht="12.75" customHeight="1" thickBot="1">
      <c r="A34" s="26" t="str">
        <f t="shared" si="0"/>
        <v>IBVS 5871 </v>
      </c>
      <c r="B34" s="6" t="str">
        <f t="shared" si="1"/>
        <v>I</v>
      </c>
      <c r="C34" s="26">
        <f t="shared" si="2"/>
        <v>54769.728799999997</v>
      </c>
      <c r="D34" s="24" t="str">
        <f t="shared" si="3"/>
        <v>vis</v>
      </c>
      <c r="E34" s="72">
        <f>VLOOKUP(C34,Active!C$21:E$973,3,FALSE)</f>
        <v>59028.385054064362</v>
      </c>
      <c r="F34" s="6" t="s">
        <v>69</v>
      </c>
      <c r="G34" s="24" t="str">
        <f t="shared" si="4"/>
        <v>54769.7288</v>
      </c>
      <c r="H34" s="26">
        <f t="shared" si="5"/>
        <v>72790</v>
      </c>
      <c r="I34" s="73" t="s">
        <v>162</v>
      </c>
      <c r="J34" s="74" t="s">
        <v>163</v>
      </c>
      <c r="K34" s="73">
        <v>72790</v>
      </c>
      <c r="L34" s="73" t="s">
        <v>164</v>
      </c>
      <c r="M34" s="74" t="s">
        <v>93</v>
      </c>
      <c r="N34" s="74" t="s">
        <v>69</v>
      </c>
      <c r="O34" s="75" t="s">
        <v>165</v>
      </c>
      <c r="P34" s="76" t="s">
        <v>166</v>
      </c>
    </row>
    <row r="35" spans="1:16" ht="12.75" customHeight="1" thickBot="1">
      <c r="A35" s="26" t="str">
        <f t="shared" si="0"/>
        <v>BAVM 214 </v>
      </c>
      <c r="B35" s="6" t="str">
        <f t="shared" si="1"/>
        <v>II</v>
      </c>
      <c r="C35" s="26">
        <f t="shared" si="2"/>
        <v>55063.506099999999</v>
      </c>
      <c r="D35" s="24" t="str">
        <f t="shared" si="3"/>
        <v>vis</v>
      </c>
      <c r="E35" s="72">
        <f>VLOOKUP(C35,Active!C$21:E$973,3,FALSE)</f>
        <v>59703.390683375379</v>
      </c>
      <c r="F35" s="6" t="s">
        <v>69</v>
      </c>
      <c r="G35" s="24" t="str">
        <f t="shared" si="4"/>
        <v>55063.5061</v>
      </c>
      <c r="H35" s="26">
        <f t="shared" si="5"/>
        <v>73622.5</v>
      </c>
      <c r="I35" s="73" t="s">
        <v>167</v>
      </c>
      <c r="J35" s="74" t="s">
        <v>168</v>
      </c>
      <c r="K35" s="73">
        <v>73622.5</v>
      </c>
      <c r="L35" s="73" t="s">
        <v>169</v>
      </c>
      <c r="M35" s="74" t="s">
        <v>93</v>
      </c>
      <c r="N35" s="74" t="s">
        <v>170</v>
      </c>
      <c r="O35" s="75" t="s">
        <v>171</v>
      </c>
      <c r="P35" s="76" t="s">
        <v>172</v>
      </c>
    </row>
    <row r="36" spans="1:16" ht="12.75" customHeight="1" thickBot="1">
      <c r="A36" s="26" t="str">
        <f t="shared" si="0"/>
        <v>IBVS 5960 </v>
      </c>
      <c r="B36" s="6" t="str">
        <f t="shared" si="1"/>
        <v>I</v>
      </c>
      <c r="C36" s="26">
        <f t="shared" si="2"/>
        <v>55513.742299999998</v>
      </c>
      <c r="D36" s="24" t="str">
        <f t="shared" si="3"/>
        <v>vis</v>
      </c>
      <c r="E36" s="72">
        <f>VLOOKUP(C36,Active!C$21:E$973,3,FALSE)</f>
        <v>60737.888479902213</v>
      </c>
      <c r="F36" s="6" t="s">
        <v>69</v>
      </c>
      <c r="G36" s="24" t="str">
        <f t="shared" si="4"/>
        <v>55513.7423</v>
      </c>
      <c r="H36" s="26">
        <f t="shared" si="5"/>
        <v>74898</v>
      </c>
      <c r="I36" s="73" t="s">
        <v>173</v>
      </c>
      <c r="J36" s="74" t="s">
        <v>174</v>
      </c>
      <c r="K36" s="73" t="s">
        <v>175</v>
      </c>
      <c r="L36" s="73" t="s">
        <v>176</v>
      </c>
      <c r="M36" s="74" t="s">
        <v>93</v>
      </c>
      <c r="N36" s="74" t="s">
        <v>69</v>
      </c>
      <c r="O36" s="75" t="s">
        <v>165</v>
      </c>
      <c r="P36" s="76" t="s">
        <v>177</v>
      </c>
    </row>
    <row r="37" spans="1:16" ht="12.75" customHeight="1" thickBot="1">
      <c r="A37" s="26" t="str">
        <f t="shared" si="0"/>
        <v>BAVM 228 </v>
      </c>
      <c r="B37" s="6" t="str">
        <f t="shared" si="1"/>
        <v>II</v>
      </c>
      <c r="C37" s="26">
        <f t="shared" si="2"/>
        <v>56007.288</v>
      </c>
      <c r="D37" s="24" t="str">
        <f t="shared" si="3"/>
        <v>vis</v>
      </c>
      <c r="E37" s="72">
        <f>VLOOKUP(C37,Active!C$21:E$973,3,FALSE)</f>
        <v>61871.897560325539</v>
      </c>
      <c r="F37" s="6" t="s">
        <v>69</v>
      </c>
      <c r="G37" s="24" t="str">
        <f t="shared" si="4"/>
        <v>56007.288</v>
      </c>
      <c r="H37" s="26">
        <f t="shared" si="5"/>
        <v>76296.5</v>
      </c>
      <c r="I37" s="73" t="s">
        <v>178</v>
      </c>
      <c r="J37" s="74" t="s">
        <v>179</v>
      </c>
      <c r="K37" s="73" t="s">
        <v>180</v>
      </c>
      <c r="L37" s="73" t="s">
        <v>181</v>
      </c>
      <c r="M37" s="74" t="s">
        <v>93</v>
      </c>
      <c r="N37" s="74" t="s">
        <v>94</v>
      </c>
      <c r="O37" s="75" t="s">
        <v>119</v>
      </c>
      <c r="P37" s="76" t="s">
        <v>182</v>
      </c>
    </row>
    <row r="38" spans="1:16" ht="12.75" customHeight="1" thickBot="1">
      <c r="A38" s="26" t="str">
        <f t="shared" si="0"/>
        <v>BAVM 228 </v>
      </c>
      <c r="B38" s="6" t="str">
        <f t="shared" si="1"/>
        <v>I</v>
      </c>
      <c r="C38" s="26">
        <f t="shared" si="2"/>
        <v>56007.503799999999</v>
      </c>
      <c r="D38" s="24" t="str">
        <f t="shared" si="3"/>
        <v>vis</v>
      </c>
      <c r="E38" s="72">
        <f>VLOOKUP(C38,Active!C$21:E$973,3,FALSE)</f>
        <v>61872.393399230736</v>
      </c>
      <c r="F38" s="6" t="s">
        <v>69</v>
      </c>
      <c r="G38" s="24" t="str">
        <f t="shared" si="4"/>
        <v>56007.5038</v>
      </c>
      <c r="H38" s="26">
        <f t="shared" si="5"/>
        <v>76297</v>
      </c>
      <c r="I38" s="73" t="s">
        <v>183</v>
      </c>
      <c r="J38" s="74" t="s">
        <v>184</v>
      </c>
      <c r="K38" s="73" t="s">
        <v>185</v>
      </c>
      <c r="L38" s="73" t="s">
        <v>186</v>
      </c>
      <c r="M38" s="74" t="s">
        <v>93</v>
      </c>
      <c r="N38" s="74" t="s">
        <v>94</v>
      </c>
      <c r="O38" s="75" t="s">
        <v>119</v>
      </c>
      <c r="P38" s="76" t="s">
        <v>182</v>
      </c>
    </row>
    <row r="39" spans="1:16" ht="12.75" customHeight="1" thickBot="1">
      <c r="A39" s="26" t="str">
        <f t="shared" si="0"/>
        <v>BAVM 228 </v>
      </c>
      <c r="B39" s="6" t="str">
        <f t="shared" si="1"/>
        <v>I</v>
      </c>
      <c r="C39" s="26">
        <f t="shared" si="2"/>
        <v>56010.339800000002</v>
      </c>
      <c r="D39" s="24" t="str">
        <f t="shared" si="3"/>
        <v>vis</v>
      </c>
      <c r="E39" s="72">
        <f>VLOOKUP(C39,Active!C$21:E$973,3,FALSE)</f>
        <v>61878.909613944154</v>
      </c>
      <c r="F39" s="6" t="s">
        <v>69</v>
      </c>
      <c r="G39" s="24" t="str">
        <f t="shared" si="4"/>
        <v>56010.3398</v>
      </c>
      <c r="H39" s="26">
        <f t="shared" si="5"/>
        <v>76305</v>
      </c>
      <c r="I39" s="73" t="s">
        <v>187</v>
      </c>
      <c r="J39" s="74" t="s">
        <v>188</v>
      </c>
      <c r="K39" s="73" t="s">
        <v>189</v>
      </c>
      <c r="L39" s="73" t="s">
        <v>190</v>
      </c>
      <c r="M39" s="74" t="s">
        <v>93</v>
      </c>
      <c r="N39" s="74" t="s">
        <v>94</v>
      </c>
      <c r="O39" s="75" t="s">
        <v>119</v>
      </c>
      <c r="P39" s="76" t="s">
        <v>182</v>
      </c>
    </row>
    <row r="40" spans="1:16" ht="12.75" customHeight="1" thickBot="1">
      <c r="A40" s="26" t="str">
        <f t="shared" si="0"/>
        <v>BAVM 228 </v>
      </c>
      <c r="B40" s="6" t="str">
        <f t="shared" si="1"/>
        <v>II</v>
      </c>
      <c r="C40" s="26">
        <f t="shared" si="2"/>
        <v>56010.546999999999</v>
      </c>
      <c r="D40" s="24" t="str">
        <f t="shared" si="3"/>
        <v>vis</v>
      </c>
      <c r="E40" s="72">
        <f>VLOOKUP(C40,Active!C$21:E$973,3,FALSE)</f>
        <v>61879.38569281884</v>
      </c>
      <c r="F40" s="6" t="s">
        <v>69</v>
      </c>
      <c r="G40" s="24" t="str">
        <f t="shared" si="4"/>
        <v>56010.5470</v>
      </c>
      <c r="H40" s="26">
        <f t="shared" si="5"/>
        <v>76305.5</v>
      </c>
      <c r="I40" s="73" t="s">
        <v>191</v>
      </c>
      <c r="J40" s="74" t="s">
        <v>192</v>
      </c>
      <c r="K40" s="73" t="s">
        <v>193</v>
      </c>
      <c r="L40" s="73" t="s">
        <v>194</v>
      </c>
      <c r="M40" s="74" t="s">
        <v>93</v>
      </c>
      <c r="N40" s="74" t="s">
        <v>94</v>
      </c>
      <c r="O40" s="75" t="s">
        <v>119</v>
      </c>
      <c r="P40" s="76" t="s">
        <v>182</v>
      </c>
    </row>
    <row r="41" spans="1:16" ht="12.75" customHeight="1" thickBot="1">
      <c r="A41" s="26" t="str">
        <f t="shared" si="0"/>
        <v>IBVS 6042 </v>
      </c>
      <c r="B41" s="6" t="str">
        <f t="shared" si="1"/>
        <v>II</v>
      </c>
      <c r="C41" s="26">
        <f t="shared" si="2"/>
        <v>56251.659899999999</v>
      </c>
      <c r="D41" s="24" t="str">
        <f t="shared" si="3"/>
        <v>vis</v>
      </c>
      <c r="E41" s="72">
        <f>VLOOKUP(C41,Active!C$21:E$973,3,FALSE)</f>
        <v>62433.385490623179</v>
      </c>
      <c r="F41" s="6" t="s">
        <v>69</v>
      </c>
      <c r="G41" s="24" t="str">
        <f t="shared" si="4"/>
        <v>56251.6599</v>
      </c>
      <c r="H41" s="26">
        <f t="shared" si="5"/>
        <v>76988.5</v>
      </c>
      <c r="I41" s="73" t="s">
        <v>195</v>
      </c>
      <c r="J41" s="74" t="s">
        <v>196</v>
      </c>
      <c r="K41" s="73" t="s">
        <v>197</v>
      </c>
      <c r="L41" s="73" t="s">
        <v>198</v>
      </c>
      <c r="M41" s="74" t="s">
        <v>93</v>
      </c>
      <c r="N41" s="74" t="s">
        <v>69</v>
      </c>
      <c r="O41" s="75" t="s">
        <v>165</v>
      </c>
      <c r="P41" s="76" t="s">
        <v>199</v>
      </c>
    </row>
    <row r="42" spans="1:16" ht="12.75" customHeight="1" thickBot="1">
      <c r="A42" s="26" t="str">
        <f t="shared" si="0"/>
        <v> BRNO 32 </v>
      </c>
      <c r="B42" s="6" t="str">
        <f t="shared" si="1"/>
        <v>I</v>
      </c>
      <c r="C42" s="26">
        <f t="shared" si="2"/>
        <v>51603.2719</v>
      </c>
      <c r="D42" s="24" t="str">
        <f t="shared" si="3"/>
        <v>vis</v>
      </c>
      <c r="E42" s="72">
        <f>VLOOKUP(C42,Active!C$21:E$973,3,FALSE)</f>
        <v>51752.886802597299</v>
      </c>
      <c r="F42" s="6" t="s">
        <v>69</v>
      </c>
      <c r="G42" s="24" t="str">
        <f t="shared" si="4"/>
        <v>51603.2719</v>
      </c>
      <c r="H42" s="26">
        <f t="shared" si="5"/>
        <v>63819</v>
      </c>
      <c r="I42" s="73" t="s">
        <v>78</v>
      </c>
      <c r="J42" s="74" t="s">
        <v>79</v>
      </c>
      <c r="K42" s="73">
        <v>63819</v>
      </c>
      <c r="L42" s="73" t="s">
        <v>80</v>
      </c>
      <c r="M42" s="74" t="s">
        <v>74</v>
      </c>
      <c r="N42" s="74" t="s">
        <v>75</v>
      </c>
      <c r="O42" s="75" t="s">
        <v>76</v>
      </c>
      <c r="P42" s="75" t="s">
        <v>81</v>
      </c>
    </row>
    <row r="43" spans="1:16">
      <c r="B43" s="6"/>
      <c r="F43" s="6"/>
    </row>
    <row r="44" spans="1:16">
      <c r="B44" s="6"/>
      <c r="F44" s="6"/>
    </row>
    <row r="45" spans="1:16">
      <c r="B45" s="6"/>
      <c r="F45" s="6"/>
    </row>
    <row r="46" spans="1:16">
      <c r="B46" s="6"/>
      <c r="F46" s="6"/>
    </row>
    <row r="47" spans="1:16">
      <c r="B47" s="6"/>
      <c r="F47" s="6"/>
    </row>
    <row r="48" spans="1:16">
      <c r="B48" s="6"/>
      <c r="F48" s="6"/>
    </row>
    <row r="49" spans="2:6">
      <c r="B49" s="6"/>
      <c r="F49" s="6"/>
    </row>
    <row r="50" spans="2:6">
      <c r="B50" s="6"/>
      <c r="F50" s="6"/>
    </row>
    <row r="51" spans="2:6">
      <c r="B51" s="6"/>
      <c r="F51" s="6"/>
    </row>
    <row r="52" spans="2:6">
      <c r="B52" s="6"/>
      <c r="F52" s="6"/>
    </row>
    <row r="53" spans="2:6">
      <c r="B53" s="6"/>
      <c r="F53" s="6"/>
    </row>
    <row r="54" spans="2:6">
      <c r="B54" s="6"/>
      <c r="F54" s="6"/>
    </row>
    <row r="55" spans="2:6">
      <c r="B55" s="6"/>
      <c r="F55" s="6"/>
    </row>
    <row r="56" spans="2:6">
      <c r="B56" s="6"/>
      <c r="F56" s="6"/>
    </row>
    <row r="57" spans="2:6">
      <c r="B57" s="6"/>
      <c r="F57" s="6"/>
    </row>
    <row r="58" spans="2:6">
      <c r="B58" s="6"/>
      <c r="F58" s="6"/>
    </row>
    <row r="59" spans="2:6">
      <c r="B59" s="6"/>
      <c r="F59" s="6"/>
    </row>
    <row r="60" spans="2:6">
      <c r="B60" s="6"/>
      <c r="F60" s="6"/>
    </row>
    <row r="61" spans="2:6">
      <c r="B61" s="6"/>
      <c r="F61" s="6"/>
    </row>
    <row r="62" spans="2:6">
      <c r="B62" s="6"/>
      <c r="F62" s="6"/>
    </row>
    <row r="63" spans="2:6">
      <c r="B63" s="6"/>
      <c r="F63" s="6"/>
    </row>
    <row r="64" spans="2:6">
      <c r="B64" s="6"/>
      <c r="F64" s="6"/>
    </row>
    <row r="65" spans="2:6">
      <c r="B65" s="6"/>
      <c r="F65" s="6"/>
    </row>
    <row r="66" spans="2:6">
      <c r="B66" s="6"/>
      <c r="F66" s="6"/>
    </row>
    <row r="67" spans="2:6">
      <c r="B67" s="6"/>
      <c r="F67" s="6"/>
    </row>
    <row r="68" spans="2:6">
      <c r="B68" s="6"/>
      <c r="F68" s="6"/>
    </row>
    <row r="69" spans="2:6">
      <c r="B69" s="6"/>
      <c r="F69" s="6"/>
    </row>
    <row r="70" spans="2:6">
      <c r="B70" s="6"/>
      <c r="F70" s="6"/>
    </row>
    <row r="71" spans="2:6">
      <c r="B71" s="6"/>
      <c r="F71" s="6"/>
    </row>
    <row r="72" spans="2:6">
      <c r="B72" s="6"/>
      <c r="F72" s="6"/>
    </row>
    <row r="73" spans="2:6">
      <c r="B73" s="6"/>
      <c r="F73" s="6"/>
    </row>
    <row r="74" spans="2:6">
      <c r="B74" s="6"/>
      <c r="F74" s="6"/>
    </row>
    <row r="75" spans="2:6">
      <c r="B75" s="6"/>
      <c r="F75" s="6"/>
    </row>
    <row r="76" spans="2:6">
      <c r="B76" s="6"/>
      <c r="F76" s="6"/>
    </row>
    <row r="77" spans="2:6">
      <c r="B77" s="6"/>
      <c r="F77" s="6"/>
    </row>
    <row r="78" spans="2:6">
      <c r="B78" s="6"/>
      <c r="F78" s="6"/>
    </row>
    <row r="79" spans="2:6">
      <c r="B79" s="6"/>
      <c r="F79" s="6"/>
    </row>
    <row r="80" spans="2:6">
      <c r="B80" s="6"/>
      <c r="F80" s="6"/>
    </row>
    <row r="81" spans="2:6">
      <c r="B81" s="6"/>
      <c r="F81" s="6"/>
    </row>
    <row r="82" spans="2:6">
      <c r="B82" s="6"/>
      <c r="F82" s="6"/>
    </row>
    <row r="83" spans="2:6">
      <c r="B83" s="6"/>
      <c r="F83" s="6"/>
    </row>
    <row r="84" spans="2:6">
      <c r="B84" s="6"/>
      <c r="F84" s="6"/>
    </row>
    <row r="85" spans="2:6">
      <c r="B85" s="6"/>
      <c r="F85" s="6"/>
    </row>
    <row r="86" spans="2:6">
      <c r="B86" s="6"/>
      <c r="F86" s="6"/>
    </row>
    <row r="87" spans="2:6">
      <c r="B87" s="6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  <row r="783" spans="2:6">
      <c r="B783" s="6"/>
      <c r="F783" s="6"/>
    </row>
    <row r="784" spans="2:6">
      <c r="B784" s="6"/>
      <c r="F784" s="6"/>
    </row>
    <row r="785" spans="2:6">
      <c r="B785" s="6"/>
      <c r="F785" s="6"/>
    </row>
    <row r="786" spans="2:6">
      <c r="B786" s="6"/>
      <c r="F786" s="6"/>
    </row>
    <row r="787" spans="2:6">
      <c r="B787" s="6"/>
      <c r="F787" s="6"/>
    </row>
    <row r="788" spans="2:6">
      <c r="B788" s="6"/>
      <c r="F788" s="6"/>
    </row>
    <row r="789" spans="2:6">
      <c r="B789" s="6"/>
      <c r="F789" s="6"/>
    </row>
    <row r="790" spans="2:6">
      <c r="B790" s="6"/>
      <c r="F790" s="6"/>
    </row>
    <row r="791" spans="2:6">
      <c r="B791" s="6"/>
      <c r="F791" s="6"/>
    </row>
    <row r="792" spans="2:6">
      <c r="B792" s="6"/>
      <c r="F792" s="6"/>
    </row>
    <row r="793" spans="2:6">
      <c r="B793" s="6"/>
      <c r="F793" s="6"/>
    </row>
    <row r="794" spans="2:6">
      <c r="B794" s="6"/>
      <c r="F794" s="6"/>
    </row>
    <row r="795" spans="2:6">
      <c r="B795" s="6"/>
      <c r="F795" s="6"/>
    </row>
    <row r="796" spans="2:6">
      <c r="B796" s="6"/>
      <c r="F796" s="6"/>
    </row>
    <row r="797" spans="2:6">
      <c r="B797" s="6"/>
      <c r="F797" s="6"/>
    </row>
    <row r="798" spans="2:6">
      <c r="B798" s="6"/>
      <c r="F798" s="6"/>
    </row>
    <row r="799" spans="2:6">
      <c r="B799" s="6"/>
      <c r="F799" s="6"/>
    </row>
    <row r="800" spans="2:6">
      <c r="B800" s="6"/>
      <c r="F800" s="6"/>
    </row>
  </sheetData>
  <phoneticPr fontId="7" type="noConversion"/>
  <hyperlinks>
    <hyperlink ref="P11" r:id="rId1" display="http://www.konkoly.hu/cgi-bin/IBVS?5263"/>
    <hyperlink ref="P12" r:id="rId2" display="http://www.konkoly.hu/cgi-bin/IBVS?5583"/>
    <hyperlink ref="P13" r:id="rId3" display="http://www.konkoly.hu/cgi-bin/IBVS?5583"/>
    <hyperlink ref="P14" r:id="rId4" display="http://var.astro.cz/oejv/issues/oejv0074.pdf"/>
    <hyperlink ref="P15" r:id="rId5" display="http://var.astro.cz/oejv/issues/oejv0074.pdf"/>
    <hyperlink ref="P16" r:id="rId6" display="http://www.bav-astro.de/sfs/BAVM_link.php?BAVMnr=178"/>
    <hyperlink ref="P17" r:id="rId7" display="http://www.konkoly.hu/cgi-bin/IBVS?5690"/>
    <hyperlink ref="P18" r:id="rId8" display="http://www.konkoly.hu/cgi-bin/IBVS?5690"/>
    <hyperlink ref="P19" r:id="rId9" display="http://www.konkoly.hu/cgi-bin/IBVS?5690"/>
    <hyperlink ref="P20" r:id="rId10" display="http://www.bav-astro.de/sfs/BAVM_link.php?BAVMnr=183"/>
    <hyperlink ref="P21" r:id="rId11" display="http://www.bav-astro.de/sfs/BAVM_link.php?BAVMnr=183"/>
    <hyperlink ref="P22" r:id="rId12" display="http://www.bav-astro.de/sfs/BAVM_link.php?BAVMnr=183"/>
    <hyperlink ref="P23" r:id="rId13" display="http://www.bav-astro.de/sfs/BAVM_link.php?BAVMnr=183"/>
    <hyperlink ref="P24" r:id="rId14" display="http://www.bav-astro.de/sfs/BAVM_link.php?BAVMnr=183"/>
    <hyperlink ref="P25" r:id="rId15" display="http://www.bav-astro.de/sfs/BAVM_link.php?BAVMnr=183"/>
    <hyperlink ref="P26" r:id="rId16" display="http://www.bav-astro.de/sfs/BAVM_link.php?BAVMnr=183"/>
    <hyperlink ref="P27" r:id="rId17" display="http://www.bav-astro.de/sfs/BAVM_link.php?BAVMnr=183"/>
    <hyperlink ref="P28" r:id="rId18" display="http://www.bav-astro.de/sfs/BAVM_link.php?BAVMnr=186"/>
    <hyperlink ref="P29" r:id="rId19" display="http://www.bav-astro.de/sfs/BAVM_link.php?BAVMnr=186"/>
    <hyperlink ref="P30" r:id="rId20" display="http://www.bav-astro.de/sfs/BAVM_link.php?BAVMnr=186"/>
    <hyperlink ref="P31" r:id="rId21" display="http://www.bav-astro.de/sfs/BAVM_link.php?BAVMnr=186"/>
    <hyperlink ref="P32" r:id="rId22" display="http://www.bav-astro.de/sfs/BAVM_link.php?BAVMnr=186"/>
    <hyperlink ref="P33" r:id="rId23" display="http://www.bav-astro.de/sfs/BAVM_link.php?BAVMnr=186"/>
    <hyperlink ref="P34" r:id="rId24" display="http://www.konkoly.hu/cgi-bin/IBVS?5871"/>
    <hyperlink ref="P35" r:id="rId25" display="http://www.bav-astro.de/sfs/BAVM_link.php?BAVMnr=214"/>
    <hyperlink ref="P36" r:id="rId26" display="http://www.konkoly.hu/cgi-bin/IBVS?5960"/>
    <hyperlink ref="P37" r:id="rId27" display="http://www.bav-astro.de/sfs/BAVM_link.php?BAVMnr=228"/>
    <hyperlink ref="P38" r:id="rId28" display="http://www.bav-astro.de/sfs/BAVM_link.php?BAVMnr=228"/>
    <hyperlink ref="P39" r:id="rId29" display="http://www.bav-astro.de/sfs/BAVM_link.php?BAVMnr=228"/>
    <hyperlink ref="P40" r:id="rId30" display="http://www.bav-astro.de/sfs/BAVM_link.php?BAVMnr=228"/>
    <hyperlink ref="P41" r:id="rId31" display="http://www.konkoly.hu/cgi-bin/IBVS?6042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2024-01-19T05:03:40Z</dcterms:modified>
</cp:coreProperties>
</file>