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0DF14B3-CEB2-4AD7-B710-4189072DC3BD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71" i="1" l="1"/>
  <c r="D9" i="1"/>
  <c r="C9" i="1"/>
  <c r="Q21" i="1"/>
  <c r="Q22" i="1"/>
  <c r="Q23" i="1"/>
  <c r="Q24" i="1"/>
  <c r="Q25" i="1"/>
  <c r="Q26" i="1"/>
  <c r="Q27" i="1"/>
  <c r="Q28" i="1"/>
  <c r="I28" i="1"/>
  <c r="Q30" i="1"/>
  <c r="Q31" i="1"/>
  <c r="Q32" i="1"/>
  <c r="Q33" i="1"/>
  <c r="Q34" i="1"/>
  <c r="Q35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67" i="1"/>
  <c r="Q69" i="1"/>
  <c r="Q70" i="1"/>
  <c r="G58" i="2"/>
  <c r="C58" i="2"/>
  <c r="G57" i="2"/>
  <c r="C57" i="2"/>
  <c r="G28" i="2"/>
  <c r="C28" i="2"/>
  <c r="G56" i="2"/>
  <c r="C56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11" i="2"/>
  <c r="C11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H58" i="2"/>
  <c r="B58" i="2"/>
  <c r="D58" i="2"/>
  <c r="A58" i="2"/>
  <c r="H57" i="2"/>
  <c r="B57" i="2"/>
  <c r="D57" i="2"/>
  <c r="A57" i="2"/>
  <c r="H28" i="2"/>
  <c r="B28" i="2"/>
  <c r="D28" i="2"/>
  <c r="A28" i="2"/>
  <c r="H56" i="2"/>
  <c r="B56" i="2"/>
  <c r="D56" i="2"/>
  <c r="A56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11" i="2"/>
  <c r="B11" i="2"/>
  <c r="D11" i="2"/>
  <c r="A11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Q68" i="1"/>
  <c r="F16" i="1"/>
  <c r="C17" i="1"/>
  <c r="Q55" i="1"/>
  <c r="Q59" i="1"/>
  <c r="Q61" i="1"/>
  <c r="Q53" i="1"/>
  <c r="Q58" i="1"/>
  <c r="Q65" i="1"/>
  <c r="Q66" i="1"/>
  <c r="Q64" i="1"/>
  <c r="Q62" i="1"/>
  <c r="Q63" i="1"/>
  <c r="Q57" i="1"/>
  <c r="C7" i="1"/>
  <c r="E71" i="1"/>
  <c r="F71" i="1"/>
  <c r="C8" i="1"/>
  <c r="Q60" i="1"/>
  <c r="Q52" i="1"/>
  <c r="Q54" i="1"/>
  <c r="Q56" i="1"/>
  <c r="Q36" i="1"/>
  <c r="Q50" i="1"/>
  <c r="Q51" i="1"/>
  <c r="Q29" i="1"/>
  <c r="E52" i="2"/>
  <c r="E20" i="2"/>
  <c r="E30" i="2"/>
  <c r="E53" i="2"/>
  <c r="E40" i="2"/>
  <c r="E22" i="2"/>
  <c r="E31" i="2"/>
  <c r="E42" i="2"/>
  <c r="E47" i="2"/>
  <c r="E54" i="2"/>
  <c r="E28" i="2"/>
  <c r="E37" i="2"/>
  <c r="E11" i="2"/>
  <c r="E57" i="2"/>
  <c r="E49" i="2"/>
  <c r="E43" i="2"/>
  <c r="E12" i="2"/>
  <c r="E19" i="2"/>
  <c r="E58" i="1"/>
  <c r="F58" i="1"/>
  <c r="G53" i="1"/>
  <c r="K53" i="1"/>
  <c r="E36" i="1"/>
  <c r="F36" i="1"/>
  <c r="G36" i="1"/>
  <c r="I36" i="1"/>
  <c r="E43" i="1"/>
  <c r="F43" i="1"/>
  <c r="E34" i="1"/>
  <c r="F34" i="1"/>
  <c r="G34" i="1"/>
  <c r="I33" i="1"/>
  <c r="E25" i="1"/>
  <c r="F25" i="1"/>
  <c r="G67" i="1"/>
  <c r="K67" i="1"/>
  <c r="G63" i="1"/>
  <c r="J63" i="1"/>
  <c r="E29" i="1"/>
  <c r="F29" i="1"/>
  <c r="E66" i="1"/>
  <c r="F66" i="1"/>
  <c r="G66" i="1"/>
  <c r="J66" i="1"/>
  <c r="E57" i="1"/>
  <c r="F57" i="1"/>
  <c r="G57" i="1"/>
  <c r="J57" i="1"/>
  <c r="E70" i="1"/>
  <c r="F70" i="1"/>
  <c r="G70" i="1"/>
  <c r="K70" i="1"/>
  <c r="E48" i="1"/>
  <c r="F48" i="1"/>
  <c r="G42" i="1"/>
  <c r="I42" i="1"/>
  <c r="E40" i="1"/>
  <c r="F40" i="1"/>
  <c r="G33" i="1"/>
  <c r="I32" i="1"/>
  <c r="E31" i="1"/>
  <c r="F31" i="1"/>
  <c r="G24" i="1"/>
  <c r="I23" i="1"/>
  <c r="E22" i="1"/>
  <c r="F22" i="1"/>
  <c r="E61" i="1"/>
  <c r="F61" i="1"/>
  <c r="E65" i="1"/>
  <c r="F65" i="1"/>
  <c r="G65" i="1"/>
  <c r="J65" i="1"/>
  <c r="G56" i="1"/>
  <c r="K56" i="1"/>
  <c r="E53" i="1"/>
  <c r="F53" i="1"/>
  <c r="E69" i="1"/>
  <c r="F69" i="1"/>
  <c r="U47" i="1"/>
  <c r="E45" i="1"/>
  <c r="F45" i="1"/>
  <c r="U45" i="1"/>
  <c r="E37" i="1"/>
  <c r="F37" i="1"/>
  <c r="G37" i="1"/>
  <c r="I37" i="1"/>
  <c r="G30" i="1"/>
  <c r="E27" i="1"/>
  <c r="F27" i="1"/>
  <c r="G27" i="1"/>
  <c r="I26" i="1"/>
  <c r="G58" i="1"/>
  <c r="J58" i="1"/>
  <c r="E59" i="1"/>
  <c r="F59" i="1"/>
  <c r="G59" i="1"/>
  <c r="K59" i="1"/>
  <c r="E64" i="1"/>
  <c r="F64" i="1"/>
  <c r="G52" i="1"/>
  <c r="K52" i="1"/>
  <c r="E51" i="1"/>
  <c r="F51" i="1"/>
  <c r="G51" i="1"/>
  <c r="I51" i="1"/>
  <c r="E67" i="1"/>
  <c r="F67" i="1"/>
  <c r="E42" i="1"/>
  <c r="F42" i="1"/>
  <c r="G35" i="1"/>
  <c r="I34" i="1"/>
  <c r="E33" i="1"/>
  <c r="F33" i="1"/>
  <c r="E24" i="1"/>
  <c r="F24" i="1"/>
  <c r="E63" i="1"/>
  <c r="F63" i="1"/>
  <c r="E56" i="1"/>
  <c r="F56" i="1"/>
  <c r="G50" i="1"/>
  <c r="E47" i="1"/>
  <c r="F47" i="1"/>
  <c r="G41" i="1"/>
  <c r="I41" i="1"/>
  <c r="E39" i="1"/>
  <c r="F39" i="1"/>
  <c r="G39" i="1"/>
  <c r="I39" i="1"/>
  <c r="E30" i="1"/>
  <c r="F30" i="1"/>
  <c r="G23" i="1"/>
  <c r="I22" i="1"/>
  <c r="G69" i="1"/>
  <c r="K69" i="1"/>
  <c r="G61" i="1"/>
  <c r="K61" i="1"/>
  <c r="E62" i="1"/>
  <c r="F62" i="1"/>
  <c r="G62" i="1"/>
  <c r="J62" i="1"/>
  <c r="G54" i="1"/>
  <c r="K54" i="1"/>
  <c r="E52" i="1"/>
  <c r="F52" i="1"/>
  <c r="U46" i="1"/>
  <c r="E44" i="1"/>
  <c r="F44" i="1"/>
  <c r="G44" i="1"/>
  <c r="I44" i="1"/>
  <c r="G38" i="1"/>
  <c r="I38" i="1"/>
  <c r="E35" i="1"/>
  <c r="F35" i="1"/>
  <c r="G28" i="1"/>
  <c r="I27" i="1"/>
  <c r="E26" i="1"/>
  <c r="E21" i="1"/>
  <c r="F21" i="1"/>
  <c r="G21" i="1"/>
  <c r="J21" i="1"/>
  <c r="G71" i="1"/>
  <c r="K71" i="1"/>
  <c r="E55" i="1"/>
  <c r="F55" i="1"/>
  <c r="G55" i="1"/>
  <c r="K55" i="1"/>
  <c r="E60" i="1"/>
  <c r="F60" i="1"/>
  <c r="G60" i="1"/>
  <c r="K60" i="1"/>
  <c r="E50" i="1"/>
  <c r="F50" i="1"/>
  <c r="E49" i="1"/>
  <c r="F49" i="1"/>
  <c r="U49" i="1"/>
  <c r="G43" i="1"/>
  <c r="I43" i="1"/>
  <c r="E41" i="1"/>
  <c r="F41" i="1"/>
  <c r="E32" i="1"/>
  <c r="F32" i="1"/>
  <c r="G32" i="1"/>
  <c r="I31" i="1"/>
  <c r="G25" i="1"/>
  <c r="I24" i="1"/>
  <c r="E23" i="1"/>
  <c r="F23" i="1"/>
  <c r="G68" i="1"/>
  <c r="J68" i="1"/>
  <c r="G64" i="1"/>
  <c r="J64" i="1"/>
  <c r="E68" i="1"/>
  <c r="F68" i="1"/>
  <c r="E54" i="1"/>
  <c r="F54" i="1"/>
  <c r="U48" i="1"/>
  <c r="E46" i="1"/>
  <c r="F46" i="1"/>
  <c r="G40" i="1"/>
  <c r="I40" i="1"/>
  <c r="E38" i="1"/>
  <c r="F38" i="1"/>
  <c r="G31" i="1"/>
  <c r="I30" i="1"/>
  <c r="E28" i="1"/>
  <c r="F28" i="1"/>
  <c r="G22" i="1"/>
  <c r="I21" i="1"/>
  <c r="E58" i="2"/>
  <c r="E41" i="2"/>
  <c r="E27" i="2"/>
  <c r="E38" i="2"/>
  <c r="E25" i="2"/>
  <c r="E17" i="2"/>
  <c r="E46" i="2"/>
  <c r="E21" i="2"/>
  <c r="E13" i="2"/>
  <c r="E23" i="2"/>
  <c r="E15" i="2"/>
  <c r="E51" i="2"/>
  <c r="I50" i="1"/>
  <c r="E45" i="2"/>
  <c r="E44" i="2"/>
  <c r="E16" i="2"/>
  <c r="E55" i="2"/>
  <c r="E24" i="2"/>
  <c r="E39" i="2"/>
  <c r="E32" i="2"/>
  <c r="E48" i="2"/>
  <c r="E36" i="2"/>
  <c r="E56" i="2"/>
  <c r="E14" i="2"/>
  <c r="E33" i="2"/>
  <c r="E35" i="2"/>
  <c r="E50" i="2"/>
  <c r="E18" i="2"/>
  <c r="F26" i="1"/>
  <c r="G26" i="1"/>
  <c r="I25" i="1"/>
  <c r="E34" i="2"/>
  <c r="E29" i="2"/>
  <c r="E26" i="2"/>
  <c r="C12" i="1"/>
  <c r="C11" i="1"/>
  <c r="O21" i="1" l="1"/>
  <c r="O33" i="1"/>
  <c r="O70" i="1"/>
  <c r="O40" i="1"/>
  <c r="O28" i="1"/>
  <c r="O36" i="1"/>
  <c r="O58" i="1"/>
  <c r="O49" i="1"/>
  <c r="O41" i="1"/>
  <c r="O24" i="1"/>
  <c r="O30" i="1"/>
  <c r="O42" i="1"/>
  <c r="O53" i="1"/>
  <c r="O46" i="1"/>
  <c r="O38" i="1"/>
  <c r="O54" i="1"/>
  <c r="O23" i="1"/>
  <c r="O31" i="1"/>
  <c r="O39" i="1"/>
  <c r="O45" i="1"/>
  <c r="O66" i="1"/>
  <c r="O59" i="1"/>
  <c r="O47" i="1"/>
  <c r="O35" i="1"/>
  <c r="O65" i="1"/>
  <c r="O56" i="1"/>
  <c r="O25" i="1"/>
  <c r="O44" i="1"/>
  <c r="O43" i="1"/>
  <c r="O37" i="1"/>
  <c r="O52" i="1"/>
  <c r="O29" i="1"/>
  <c r="O55" i="1"/>
  <c r="O51" i="1"/>
  <c r="O34" i="1"/>
  <c r="O32" i="1"/>
  <c r="O48" i="1"/>
  <c r="O62" i="1"/>
  <c r="O60" i="1"/>
  <c r="O69" i="1"/>
  <c r="O50" i="1"/>
  <c r="C15" i="1"/>
  <c r="F18" i="1" s="1"/>
  <c r="O63" i="1"/>
  <c r="O68" i="1"/>
  <c r="O27" i="1"/>
  <c r="O22" i="1"/>
  <c r="O67" i="1"/>
  <c r="O64" i="1"/>
  <c r="O61" i="1"/>
  <c r="O26" i="1"/>
  <c r="O71" i="1"/>
  <c r="O57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<sst xmlns="http://schemas.openxmlformats.org/spreadsheetml/2006/main" count="547" uniqueCount="267">
  <si>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</si>
  <si>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</si>
  <si>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</si>
  <si>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</si>
  <si>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</si>
  <si>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</si>
  <si>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</si>
  <si>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</si>
  <si>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</si>
  <si>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</si>
  <si>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</si>
  <si>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</si>
  <si>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</si>
  <si>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</si>
  <si>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</si>
  <si>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</si>
  <si>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</si>
  <si>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</si>
  <si>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</si>
  <si>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</si>
  <si>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</si>
  <si>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</si>
  <si>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</si>
  <si>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</si>
  <si>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</si>
  <si>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</si>
  <si>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</si>
  <si>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</si>
  <si>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</si>
  <si>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</si>
  <si>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Bull.30</t>
  </si>
  <si>
    <t>B</t>
  </si>
  <si>
    <t>Diethelm R</t>
  </si>
  <si>
    <t>BBSAG Bull.114</t>
  </si>
  <si>
    <t>Peter H</t>
  </si>
  <si>
    <t>BBSAG Bull.116</t>
  </si>
  <si>
    <t>IBVS 5287</t>
  </si>
  <si>
    <t>I</t>
  </si>
  <si>
    <t>IBVS 4887</t>
  </si>
  <si>
    <t>IBVS 5583</t>
  </si>
  <si>
    <t>IBVS 5296</t>
  </si>
  <si>
    <t>IBVS 5643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</si>
  <si>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</si>
  <si>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</si>
  <si>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</si>
  <si>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</si>
  <si>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</si>
  <si>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</si>
  <si>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</si>
  <si>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</si>
  <si>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</si>
  <si>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</si>
  <si>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OEJV 0074</t>
  </si>
  <si>
    <t>CCD</t>
  </si>
  <si>
    <t>Add cycle</t>
  </si>
  <si>
    <t>Old Cycle</t>
  </si>
  <si>
    <t>IBVS 5918</t>
  </si>
  <si>
    <t>EA/SD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</si>
  <si>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</si>
  <si>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</si>
  <si>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</si>
  <si>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</si>
  <si>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</si>
  <si>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</si>
  <si>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</si>
  <si>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</si>
  <si>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</si>
  <si>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</si>
  <si>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</si>
  <si>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2429113.517 </t>
  </si>
  <si>
    <t> 03.08.1938 00:24 </t>
  </si>
  <si>
    <t> -0.029 </t>
  </si>
  <si>
    <t>P </t>
  </si>
  <si>
    <t> H.Huth </t>
  </si>
  <si>
    <t> VSS 4.171 </t>
  </si>
  <si>
    <t>2429574.233 </t>
  </si>
  <si>
    <t> 06.11.1939 17:35 </t>
  </si>
  <si>
    <t> 0.006 </t>
  </si>
  <si>
    <t>2429670.274 </t>
  </si>
  <si>
    <t> 10.02.1940 18:34 </t>
  </si>
  <si>
    <t> 0.009 </t>
  </si>
  <si>
    <t>2429901.398 </t>
  </si>
  <si>
    <t> 28.09.1940 21:33 </t>
  </si>
  <si>
    <t> 0.042 </t>
  </si>
  <si>
    <t>2429985.413 </t>
  </si>
  <si>
    <t> 21.12.1940 21:54 </t>
  </si>
  <si>
    <t> 0.024 </t>
  </si>
  <si>
    <t>2430024.411 </t>
  </si>
  <si>
    <t> 29.01.1941 21:51 </t>
  </si>
  <si>
    <t> 0.007 </t>
  </si>
  <si>
    <t> VSS 4.172 </t>
  </si>
  <si>
    <t>2430234.435 </t>
  </si>
  <si>
    <t> 27.08.1941 22:26 </t>
  </si>
  <si>
    <t> -0.052 </t>
  </si>
  <si>
    <t>2431346.421 </t>
  </si>
  <si>
    <t> 12.09.1944 22:06 </t>
  </si>
  <si>
    <t>2431352.428 </t>
  </si>
  <si>
    <t> 18.09.1944 22:16 </t>
  </si>
  <si>
    <t> 0.002 </t>
  </si>
  <si>
    <t>2432827.451 </t>
  </si>
  <si>
    <t> 02.10.1948 22:49 </t>
  </si>
  <si>
    <t> -0.055 </t>
  </si>
  <si>
    <t>2433897.444 </t>
  </si>
  <si>
    <t> 07.09.1951 22:39 </t>
  </si>
  <si>
    <t> 0.017 </t>
  </si>
  <si>
    <t>2433915.434 </t>
  </si>
  <si>
    <t> 25.09.1951 22:24 </t>
  </si>
  <si>
    <t> -0.000 </t>
  </si>
  <si>
    <t>2433924.432 </t>
  </si>
  <si>
    <t> 04.10.1951 22:22 </t>
  </si>
  <si>
    <t> -0.006 </t>
  </si>
  <si>
    <t>2433927.430 </t>
  </si>
  <si>
    <t> 07.10.1951 22:19 </t>
  </si>
  <si>
    <t> -0.009 </t>
  </si>
  <si>
    <t>2443058.458 </t>
  </si>
  <si>
    <t> 06.10.1976 22:59 </t>
  </si>
  <si>
    <t> -0.071 </t>
  </si>
  <si>
    <t>V </t>
  </si>
  <si>
    <t> K.Locher </t>
  </si>
  <si>
    <t> BBS 30 </t>
  </si>
  <si>
    <t>2448115.418 </t>
  </si>
  <si>
    <t> 11.08.1990 22:01 </t>
  </si>
  <si>
    <t> -0.099 </t>
  </si>
  <si>
    <t> A.Dedoch </t>
  </si>
  <si>
    <t> BRNO 31 </t>
  </si>
  <si>
    <t>2448127.437 </t>
  </si>
  <si>
    <t> 23.08.1990 22:29 </t>
  </si>
  <si>
    <t> -0.085 </t>
  </si>
  <si>
    <t> M.Zejda </t>
  </si>
  <si>
    <t>2448127.439 </t>
  </si>
  <si>
    <t> 23.08.1990 22:32 </t>
  </si>
  <si>
    <t> -0.083 </t>
  </si>
  <si>
    <t> P.Lutcha </t>
  </si>
  <si>
    <t>2448127.440 </t>
  </si>
  <si>
    <t> 23.08.1990 22:33 </t>
  </si>
  <si>
    <t> -0.082 </t>
  </si>
  <si>
    <t> K.Hornoch </t>
  </si>
  <si>
    <t>2448127.446 </t>
  </si>
  <si>
    <t> 23.08.1990 22:42 </t>
  </si>
  <si>
    <t> -0.076 </t>
  </si>
  <si>
    <t> P.Hajek </t>
  </si>
  <si>
    <t> T.Nejeschleba </t>
  </si>
  <si>
    <t>2448127.455 </t>
  </si>
  <si>
    <t> 23.08.1990 22:55 </t>
  </si>
  <si>
    <t> -0.067 </t>
  </si>
  <si>
    <t> J.Dvorak Z. </t>
  </si>
  <si>
    <t>2448151.440 </t>
  </si>
  <si>
    <t> 16.09.1990 22:33 </t>
  </si>
  <si>
    <t> -0.091 </t>
  </si>
  <si>
    <t> J.Borovicka </t>
  </si>
  <si>
    <t>2448536.470 </t>
  </si>
  <si>
    <t> 06.10.1991 23:16 </t>
  </si>
  <si>
    <t> 0.037 </t>
  </si>
  <si>
    <t> P.Stepan </t>
  </si>
  <si>
    <t>2448536.472 </t>
  </si>
  <si>
    <t> 06.10.1991 23:19 </t>
  </si>
  <si>
    <t> 0.039 </t>
  </si>
  <si>
    <t>2448536.473 </t>
  </si>
  <si>
    <t> 06.10.1991 23:21 </t>
  </si>
  <si>
    <t> 0.040 </t>
  </si>
  <si>
    <t> K.Koss </t>
  </si>
  <si>
    <t>2448536.480 </t>
  </si>
  <si>
    <t> 06.10.1991 23:31 </t>
  </si>
  <si>
    <t> 0.047 </t>
  </si>
  <si>
    <t>2450465.348 </t>
  </si>
  <si>
    <t> 16.01.1997 20:21 </t>
  </si>
  <si>
    <t> -0.093 </t>
  </si>
  <si>
    <t>E </t>
  </si>
  <si>
    <t>?</t>
  </si>
  <si>
    <t> R.Diethelm </t>
  </si>
  <si>
    <t> BBS 114 </t>
  </si>
  <si>
    <t>2450696.429 </t>
  </si>
  <si>
    <t> 04.09.1997 22:17 </t>
  </si>
  <si>
    <t> -0.103 </t>
  </si>
  <si>
    <t> H.Peter </t>
  </si>
  <si>
    <t> BBS 116 </t>
  </si>
  <si>
    <t>2450750.4661 </t>
  </si>
  <si>
    <t> 28.10.1997 23:11 </t>
  </si>
  <si>
    <t> -0.0872 </t>
  </si>
  <si>
    <t> J.Safar </t>
  </si>
  <si>
    <t>IBVS 4887 </t>
  </si>
  <si>
    <t>2451550.2690 </t>
  </si>
  <si>
    <t> 06.01.2000 18:27 </t>
  </si>
  <si>
    <t> -0.0988 </t>
  </si>
  <si>
    <t>IBVS 5287 </t>
  </si>
  <si>
    <t>2451796.36307 </t>
  </si>
  <si>
    <t> 08.09.2000 20:42 </t>
  </si>
  <si>
    <t> -0.10145 </t>
  </si>
  <si>
    <t>C </t>
  </si>
  <si>
    <t>o</t>
  </si>
  <si>
    <t> J.Šafár </t>
  </si>
  <si>
    <t>OEJV 0074 </t>
  </si>
  <si>
    <t>2451841.3881 </t>
  </si>
  <si>
    <t> 23.10.2000 21:18 </t>
  </si>
  <si>
    <t> -0.0941 </t>
  </si>
  <si>
    <t>2451865.3944 </t>
  </si>
  <si>
    <t> 16.11.2000 21:27 </t>
  </si>
  <si>
    <t> -0.0973 </t>
  </si>
  <si>
    <t> K.&amp; M.Rätz </t>
  </si>
  <si>
    <t>BAVM 152 </t>
  </si>
  <si>
    <t>2452180.5173 </t>
  </si>
  <si>
    <t> 28.09.2001 00:24 </t>
  </si>
  <si>
    <t> -0.0983 </t>
  </si>
  <si>
    <t> F. Agerer </t>
  </si>
  <si>
    <t>BAVM 183 </t>
  </si>
  <si>
    <t>2452195.52650 </t>
  </si>
  <si>
    <t> 13.10.2001 00:38 </t>
  </si>
  <si>
    <t> -0.09496 </t>
  </si>
  <si>
    <t> P.Hájek </t>
  </si>
  <si>
    <t>2452213.5299 </t>
  </si>
  <si>
    <t> 31.10.2001 00:43 </t>
  </si>
  <si>
    <t> -0.0986 </t>
  </si>
  <si>
    <t>IBVS 5583 </t>
  </si>
  <si>
    <t>2452216.52850 </t>
  </si>
  <si>
    <t> 03.11.2001 00:41 </t>
  </si>
  <si>
    <t> -0.10122 </t>
  </si>
  <si>
    <t>2452956.3211 </t>
  </si>
  <si>
    <t> 12.11.2003 19:42 </t>
  </si>
  <si>
    <t> -0.0995 </t>
  </si>
  <si>
    <t>-I</t>
  </si>
  <si>
    <t> v.Poschinger </t>
  </si>
  <si>
    <t>BAVM 172 </t>
  </si>
  <si>
    <t>2452983.3329 </t>
  </si>
  <si>
    <t> 09.12.2003 19:59 </t>
  </si>
  <si>
    <t>14419</t>
  </si>
  <si>
    <t> W.Quester </t>
  </si>
  <si>
    <t>2453349.4742 </t>
  </si>
  <si>
    <t> 09.12.2004 23:22 </t>
  </si>
  <si>
    <t>14663</t>
  </si>
  <si>
    <t> -0.1010 </t>
  </si>
  <si>
    <t> F.Agerer </t>
  </si>
  <si>
    <t>BAVM 173 </t>
  </si>
  <si>
    <t>2453613.5771 </t>
  </si>
  <si>
    <t> 31.08.2005 01:51 </t>
  </si>
  <si>
    <t>14839</t>
  </si>
  <si>
    <t> -0.1019 </t>
  </si>
  <si>
    <t> Poschinger </t>
  </si>
  <si>
    <t>BAVM 178 </t>
  </si>
  <si>
    <t>2453619.5793 </t>
  </si>
  <si>
    <t> 06.09.2005 01:54 </t>
  </si>
  <si>
    <t>14843</t>
  </si>
  <si>
    <t> -0.1021 </t>
  </si>
  <si>
    <t>2454374.3776 </t>
  </si>
  <si>
    <t> 30.09.2007 21:03 </t>
  </si>
  <si>
    <t>15346</t>
  </si>
  <si>
    <t> -0.1005 </t>
  </si>
  <si>
    <t>BAVM 193 </t>
  </si>
  <si>
    <t>2454737.5172 </t>
  </si>
  <si>
    <t> 28.09.2008 00:24 </t>
  </si>
  <si>
    <t>15588</t>
  </si>
  <si>
    <t> -0.1037 </t>
  </si>
  <si>
    <t>-U;-I</t>
  </si>
  <si>
    <t> M.&amp; K.Rätz </t>
  </si>
  <si>
    <t>BAVM 209 </t>
  </si>
  <si>
    <t>2455873.4646 </t>
  </si>
  <si>
    <t> 07.11.2011 23:09 </t>
  </si>
  <si>
    <t>16345</t>
  </si>
  <si>
    <t> -0.1029 </t>
  </si>
  <si>
    <t>BAVM 225 </t>
  </si>
  <si>
    <t>2455882.4666 </t>
  </si>
  <si>
    <t> 16.11.2011 23:11 </t>
  </si>
  <si>
    <t>16351</t>
  </si>
  <si>
    <t> -0.1045 </t>
  </si>
  <si>
    <t> U.Schmidt </t>
  </si>
  <si>
    <t>II</t>
  </si>
  <si>
    <t>BAD?</t>
  </si>
  <si>
    <t>V0360 Cas / GSC 4004-0771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</si>
</sst>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5" fillId="0" borderId="0"/>
    <xf numFmtId="0" fontId="14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6">
    <xf numFmtId="0" fontId="0" fillId="0" borderId="0" xfId="0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0" borderId="0" xfId="0" applyFont="1" applyAlignment="1"/>
    <xf numFmtId="14" fontId="14" fillId="0" borderId="0" xfId="0" applyNumberFormat="1" applyFont="1" applyAlignme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4" fillId="0" borderId="0" xfId="0" applyNumberFormat="1" applyFont="1" applyAlignment="1">
      <alignment horizontal="left"/>
    </xf>
    <xf numFmtId="0" fontId="4" fillId="0" borderId="0" xfId="0" applyFont="1">
      <alignment vertical="top"/>
    </xf>
    <xf numFmtId="0" fontId="14" fillId="0" borderId="0" xfId="0" applyFont="1" applyAlignment="1">
      <alignment vertical="center"/>
    </xf>
    <xf numFmtId="0" fontId="14" fillId="0" borderId="0" xfId="0" applyFont="1">
      <alignment vertical="top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4" fillId="24" borderId="17" xfId="0" applyFont="1" applyFill="1" applyBorder="1" applyAlignment="1">
      <alignment horizontal="left" vertical="top" wrapText="1" indent="1"/>
    </xf>
    <xf numFmtId="0" fontId="4" fillId="24" borderId="17" xfId="0" applyFont="1" applyFill="1" applyBorder="1" applyAlignment="1">
      <alignment horizontal="center" vertical="top" wrapText="1"/>
    </xf>
    <xf numFmtId="0" fontId="4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15" fillId="0" borderId="0" xfId="42" applyFont="1" applyAlignment="1">
      <alignment wrapText="1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15" fillId="0" borderId="0" xfId="42" applyNumberFormat="1" applyFont="1" applyAlignment="1">
      <alignment horizontal="left" wrapText="1"/>
    </xf>
    <xf numFmtId="0" fontId="37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V0360 Cas - O-C Diagr.</a:t>
            </a:r>
          </a:p>
        </c:rich>
      </c:tx>
      <c:layout>
        <c:manualLayout>
          <c:xMode val="edge"/>
          <c:yMode val="edge"/>
          <c:x val="0.337864077669902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6990291262136"/>
          <c:y val="0.14769252958613219"/>
          <c:w val="0.7650485436893204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A!$F$21:$F$991</c:f>
              <c:numCache>
                <c:formatCode>General</c:formatCode>
                <c:ptCount val="971"/>
                <c:pt idx="0">
                  <c:v>-1488</c:v>
                </c:pt>
                <c:pt idx="1">
                  <c:v>-1181</c:v>
                </c:pt>
                <c:pt idx="2">
                  <c:v>-1117</c:v>
                </c:pt>
                <c:pt idx="3">
                  <c:v>-963</c:v>
                </c:pt>
                <c:pt idx="4">
                  <c:v>-907</c:v>
                </c:pt>
                <c:pt idx="5">
                  <c:v>-881</c:v>
                </c:pt>
                <c:pt idx="6">
                  <c:v>-741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987</c:v>
                </c:pt>
                <c:pt idx="11">
                  <c:v>1700</c:v>
                </c:pt>
                <c:pt idx="12">
                  <c:v>1712</c:v>
                </c:pt>
                <c:pt idx="13">
                  <c:v>1718</c:v>
                </c:pt>
                <c:pt idx="14">
                  <c:v>1720</c:v>
                </c:pt>
                <c:pt idx="15">
                  <c:v>7805</c:v>
                </c:pt>
                <c:pt idx="16">
                  <c:v>11175</c:v>
                </c:pt>
                <c:pt idx="17">
                  <c:v>11183</c:v>
                </c:pt>
                <c:pt idx="18">
                  <c:v>11183</c:v>
                </c:pt>
                <c:pt idx="19">
                  <c:v>11183</c:v>
                </c:pt>
                <c:pt idx="20">
                  <c:v>11183</c:v>
                </c:pt>
                <c:pt idx="21">
                  <c:v>11183</c:v>
                </c:pt>
                <c:pt idx="22">
                  <c:v>11183</c:v>
                </c:pt>
                <c:pt idx="23">
                  <c:v>11199</c:v>
                </c:pt>
                <c:pt idx="24">
                  <c:v>11455.5</c:v>
                </c:pt>
                <c:pt idx="25">
                  <c:v>11455.5</c:v>
                </c:pt>
                <c:pt idx="26">
                  <c:v>11455.5</c:v>
                </c:pt>
                <c:pt idx="27">
                  <c:v>11455.5</c:v>
                </c:pt>
                <c:pt idx="28">
                  <c:v>11455.5</c:v>
                </c:pt>
                <c:pt idx="29">
                  <c:v>12741</c:v>
                </c:pt>
                <c:pt idx="30">
                  <c:v>12895</c:v>
                </c:pt>
                <c:pt idx="31">
                  <c:v>12931</c:v>
                </c:pt>
                <c:pt idx="32">
                  <c:v>12931</c:v>
                </c:pt>
                <c:pt idx="33">
                  <c:v>13464</c:v>
                </c:pt>
                <c:pt idx="34">
                  <c:v>13628</c:v>
                </c:pt>
                <c:pt idx="35">
                  <c:v>13658</c:v>
                </c:pt>
                <c:pt idx="36">
                  <c:v>13674</c:v>
                </c:pt>
                <c:pt idx="37">
                  <c:v>13884</c:v>
                </c:pt>
                <c:pt idx="38">
                  <c:v>13894</c:v>
                </c:pt>
                <c:pt idx="39">
                  <c:v>13906</c:v>
                </c:pt>
                <c:pt idx="40">
                  <c:v>13908</c:v>
                </c:pt>
                <c:pt idx="41">
                  <c:v>14401</c:v>
                </c:pt>
                <c:pt idx="42">
                  <c:v>14419</c:v>
                </c:pt>
                <c:pt idx="43">
                  <c:v>14663</c:v>
                </c:pt>
                <c:pt idx="44">
                  <c:v>14839</c:v>
                </c:pt>
                <c:pt idx="45">
                  <c:v>14843</c:v>
                </c:pt>
                <c:pt idx="46">
                  <c:v>15346</c:v>
                </c:pt>
                <c:pt idx="47">
                  <c:v>15588</c:v>
                </c:pt>
                <c:pt idx="48">
                  <c:v>16345</c:v>
                </c:pt>
                <c:pt idx="49">
                  <c:v>16351</c:v>
                </c:pt>
                <c:pt idx="50">
                  <c:v>17294</c:v>
                </c:pt>
              </c:numCache>
            </c:numRef>
          </c:xVal>
          <c:yVal>
            <c:numRef>
              <c:f>A!$H$21:$H$991</c:f>
              <c:numCache>
                <c:formatCode>General</c:formatCode>
                <c:ptCount val="971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68-4CD7-8048-897195476928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1.4E-3</c:v>
                  </c:pt>
                  <c:pt idx="32">
                    <c:v>1.4E-3</c:v>
                  </c:pt>
                  <c:pt idx="33">
                    <c:v>1.5E-3</c:v>
                  </c:pt>
                  <c:pt idx="34">
                    <c:v>2.8E-3</c:v>
                  </c:pt>
                  <c:pt idx="35">
                    <c:v>2E-3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0</c:v>
                  </c:pt>
                  <c:pt idx="41">
                    <c:v>5.1999999999999998E-3</c:v>
                  </c:pt>
                  <c:pt idx="42">
                    <c:v>5.0000000000000001E-4</c:v>
                  </c:pt>
                  <c:pt idx="43">
                    <c:v>2.5000000000000001E-3</c:v>
                  </c:pt>
                  <c:pt idx="44">
                    <c:v>8.9999999999999993E-3</c:v>
                  </c:pt>
                  <c:pt idx="45">
                    <c:v>1.01E-2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1.1999999999999999E-3</c:v>
                  </c:pt>
                </c:numCache>
              </c:numRef>
            </c:plus>
            <c:minus>
              <c:numRef>
                <c:f>A!$D$21:$D$991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1.4E-3</c:v>
                  </c:pt>
                  <c:pt idx="32">
                    <c:v>1.4E-3</c:v>
                  </c:pt>
                  <c:pt idx="33">
                    <c:v>1.5E-3</c:v>
                  </c:pt>
                  <c:pt idx="34">
                    <c:v>2.8E-3</c:v>
                  </c:pt>
                  <c:pt idx="35">
                    <c:v>2E-3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0</c:v>
                  </c:pt>
                  <c:pt idx="41">
                    <c:v>5.1999999999999998E-3</c:v>
                  </c:pt>
                  <c:pt idx="42">
                    <c:v>5.0000000000000001E-4</c:v>
                  </c:pt>
                  <c:pt idx="43">
                    <c:v>2.5000000000000001E-3</c:v>
                  </c:pt>
                  <c:pt idx="44">
                    <c:v>8.9999999999999993E-3</c:v>
                  </c:pt>
                  <c:pt idx="45">
                    <c:v>1.01E-2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-1488</c:v>
                </c:pt>
                <c:pt idx="1">
                  <c:v>-1181</c:v>
                </c:pt>
                <c:pt idx="2">
                  <c:v>-1117</c:v>
                </c:pt>
                <c:pt idx="3">
                  <c:v>-963</c:v>
                </c:pt>
                <c:pt idx="4">
                  <c:v>-907</c:v>
                </c:pt>
                <c:pt idx="5">
                  <c:v>-881</c:v>
                </c:pt>
                <c:pt idx="6">
                  <c:v>-741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987</c:v>
                </c:pt>
                <c:pt idx="11">
                  <c:v>1700</c:v>
                </c:pt>
                <c:pt idx="12">
                  <c:v>1712</c:v>
                </c:pt>
                <c:pt idx="13">
                  <c:v>1718</c:v>
                </c:pt>
                <c:pt idx="14">
                  <c:v>1720</c:v>
                </c:pt>
                <c:pt idx="15">
                  <c:v>7805</c:v>
                </c:pt>
                <c:pt idx="16">
                  <c:v>11175</c:v>
                </c:pt>
                <c:pt idx="17">
                  <c:v>11183</c:v>
                </c:pt>
                <c:pt idx="18">
                  <c:v>11183</c:v>
                </c:pt>
                <c:pt idx="19">
                  <c:v>11183</c:v>
                </c:pt>
                <c:pt idx="20">
                  <c:v>11183</c:v>
                </c:pt>
                <c:pt idx="21">
                  <c:v>11183</c:v>
                </c:pt>
                <c:pt idx="22">
                  <c:v>11183</c:v>
                </c:pt>
                <c:pt idx="23">
                  <c:v>11199</c:v>
                </c:pt>
                <c:pt idx="24">
                  <c:v>11455.5</c:v>
                </c:pt>
                <c:pt idx="25">
                  <c:v>11455.5</c:v>
                </c:pt>
                <c:pt idx="26">
                  <c:v>11455.5</c:v>
                </c:pt>
                <c:pt idx="27">
                  <c:v>11455.5</c:v>
                </c:pt>
                <c:pt idx="28">
                  <c:v>11455.5</c:v>
                </c:pt>
                <c:pt idx="29">
                  <c:v>12741</c:v>
                </c:pt>
                <c:pt idx="30">
                  <c:v>12895</c:v>
                </c:pt>
                <c:pt idx="31">
                  <c:v>12931</c:v>
                </c:pt>
                <c:pt idx="32">
                  <c:v>12931</c:v>
                </c:pt>
                <c:pt idx="33">
                  <c:v>13464</c:v>
                </c:pt>
                <c:pt idx="34">
                  <c:v>13628</c:v>
                </c:pt>
                <c:pt idx="35">
                  <c:v>13658</c:v>
                </c:pt>
                <c:pt idx="36">
                  <c:v>13674</c:v>
                </c:pt>
                <c:pt idx="37">
                  <c:v>13884</c:v>
                </c:pt>
                <c:pt idx="38">
                  <c:v>13894</c:v>
                </c:pt>
                <c:pt idx="39">
                  <c:v>13906</c:v>
                </c:pt>
                <c:pt idx="40">
                  <c:v>13908</c:v>
                </c:pt>
                <c:pt idx="41">
                  <c:v>14401</c:v>
                </c:pt>
                <c:pt idx="42">
                  <c:v>14419</c:v>
                </c:pt>
                <c:pt idx="43">
                  <c:v>14663</c:v>
                </c:pt>
                <c:pt idx="44">
                  <c:v>14839</c:v>
                </c:pt>
                <c:pt idx="45">
                  <c:v>14843</c:v>
                </c:pt>
                <c:pt idx="46">
                  <c:v>15346</c:v>
                </c:pt>
                <c:pt idx="47">
                  <c:v>15588</c:v>
                </c:pt>
                <c:pt idx="48">
                  <c:v>16345</c:v>
                </c:pt>
                <c:pt idx="49">
                  <c:v>16351</c:v>
                </c:pt>
                <c:pt idx="50">
                  <c:v>17294</c:v>
                </c:pt>
              </c:numCache>
            </c:numRef>
          </c:xVal>
          <c:yVal>
            <c:numRef>
              <c:f>A!$I$21:$I$991</c:f>
              <c:numCache>
                <c:formatCode>General</c:formatCode>
                <c:ptCount val="971"/>
                <c:pt idx="0">
                  <c:v>5.7900000028894283E-3</c:v>
                </c:pt>
                <c:pt idx="1">
                  <c:v>9.0300000010756776E-3</c:v>
                </c:pt>
                <c:pt idx="2">
                  <c:v>4.2170000000623986E-2</c:v>
                </c:pt>
                <c:pt idx="3">
                  <c:v>2.4130000001605367E-2</c:v>
                </c:pt>
                <c:pt idx="4">
                  <c:v>6.7899999994551763E-3</c:v>
                </c:pt>
                <c:pt idx="5">
                  <c:v>-5.1809999997203704E-2</c:v>
                </c:pt>
                <c:pt idx="6">
                  <c:v>-3.0000000006111804E-3</c:v>
                </c:pt>
                <c:pt idx="7">
                  <c:v>0</c:v>
                </c:pt>
                <c:pt idx="9">
                  <c:v>-5.5329999995592516E-2</c:v>
                </c:pt>
                <c:pt idx="10">
                  <c:v>1.7000000007101335E-2</c:v>
                </c:pt>
                <c:pt idx="11">
                  <c:v>-7.9999997979030013E-5</c:v>
                </c:pt>
                <c:pt idx="12">
                  <c:v>-5.6199999962700531E-3</c:v>
                </c:pt>
                <c:pt idx="13">
                  <c:v>-8.7999999959720299E-3</c:v>
                </c:pt>
                <c:pt idx="15">
                  <c:v>-7.0950000001175795E-2</c:v>
                </c:pt>
                <c:pt idx="16">
                  <c:v>-9.9250000006577466E-2</c:v>
                </c:pt>
                <c:pt idx="17">
                  <c:v>-8.4970000003522728E-2</c:v>
                </c:pt>
                <c:pt idx="18">
                  <c:v>-8.2970000003115274E-2</c:v>
                </c:pt>
                <c:pt idx="19">
                  <c:v>-8.1969999999273568E-2</c:v>
                </c:pt>
                <c:pt idx="20">
                  <c:v>-7.5969999998051208E-2</c:v>
                </c:pt>
                <c:pt idx="21">
                  <c:v>-7.5969999998051208E-2</c:v>
                </c:pt>
                <c:pt idx="22">
                  <c:v>-6.6969999999855645E-2</c:v>
                </c:pt>
                <c:pt idx="23">
                  <c:v>-9.1409999993629754E-2</c:v>
                </c:pt>
                <c:pt idx="29">
                  <c:v>-9.3189999999594875E-2</c:v>
                </c:pt>
                <c:pt idx="30">
                  <c:v>-0.10305000000516884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68-4CD7-8048-897195476928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-1488</c:v>
                </c:pt>
                <c:pt idx="1">
                  <c:v>-1181</c:v>
                </c:pt>
                <c:pt idx="2">
                  <c:v>-1117</c:v>
                </c:pt>
                <c:pt idx="3">
                  <c:v>-963</c:v>
                </c:pt>
                <c:pt idx="4">
                  <c:v>-907</c:v>
                </c:pt>
                <c:pt idx="5">
                  <c:v>-881</c:v>
                </c:pt>
                <c:pt idx="6">
                  <c:v>-741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987</c:v>
                </c:pt>
                <c:pt idx="11">
                  <c:v>1700</c:v>
                </c:pt>
                <c:pt idx="12">
                  <c:v>1712</c:v>
                </c:pt>
                <c:pt idx="13">
                  <c:v>1718</c:v>
                </c:pt>
                <c:pt idx="14">
                  <c:v>1720</c:v>
                </c:pt>
                <c:pt idx="15">
                  <c:v>7805</c:v>
                </c:pt>
                <c:pt idx="16">
                  <c:v>11175</c:v>
                </c:pt>
                <c:pt idx="17">
                  <c:v>11183</c:v>
                </c:pt>
                <c:pt idx="18">
                  <c:v>11183</c:v>
                </c:pt>
                <c:pt idx="19">
                  <c:v>11183</c:v>
                </c:pt>
                <c:pt idx="20">
                  <c:v>11183</c:v>
                </c:pt>
                <c:pt idx="21">
                  <c:v>11183</c:v>
                </c:pt>
                <c:pt idx="22">
                  <c:v>11183</c:v>
                </c:pt>
                <c:pt idx="23">
                  <c:v>11199</c:v>
                </c:pt>
                <c:pt idx="24">
                  <c:v>11455.5</c:v>
                </c:pt>
                <c:pt idx="25">
                  <c:v>11455.5</c:v>
                </c:pt>
                <c:pt idx="26">
                  <c:v>11455.5</c:v>
                </c:pt>
                <c:pt idx="27">
                  <c:v>11455.5</c:v>
                </c:pt>
                <c:pt idx="28">
                  <c:v>11455.5</c:v>
                </c:pt>
                <c:pt idx="29">
                  <c:v>12741</c:v>
                </c:pt>
                <c:pt idx="30">
                  <c:v>12895</c:v>
                </c:pt>
                <c:pt idx="31">
                  <c:v>12931</c:v>
                </c:pt>
                <c:pt idx="32">
                  <c:v>12931</c:v>
                </c:pt>
                <c:pt idx="33">
                  <c:v>13464</c:v>
                </c:pt>
                <c:pt idx="34">
                  <c:v>13628</c:v>
                </c:pt>
                <c:pt idx="35">
                  <c:v>13658</c:v>
                </c:pt>
                <c:pt idx="36">
                  <c:v>13674</c:v>
                </c:pt>
                <c:pt idx="37">
                  <c:v>13884</c:v>
                </c:pt>
                <c:pt idx="38">
                  <c:v>13894</c:v>
                </c:pt>
                <c:pt idx="39">
                  <c:v>13906</c:v>
                </c:pt>
                <c:pt idx="40">
                  <c:v>13908</c:v>
                </c:pt>
                <c:pt idx="41">
                  <c:v>14401</c:v>
                </c:pt>
                <c:pt idx="42">
                  <c:v>14419</c:v>
                </c:pt>
                <c:pt idx="43">
                  <c:v>14663</c:v>
                </c:pt>
                <c:pt idx="44">
                  <c:v>14839</c:v>
                </c:pt>
                <c:pt idx="45">
                  <c:v>14843</c:v>
                </c:pt>
                <c:pt idx="46">
                  <c:v>15346</c:v>
                </c:pt>
                <c:pt idx="47">
                  <c:v>15588</c:v>
                </c:pt>
                <c:pt idx="48">
                  <c:v>16345</c:v>
                </c:pt>
                <c:pt idx="49">
                  <c:v>16351</c:v>
                </c:pt>
                <c:pt idx="50">
                  <c:v>17294</c:v>
                </c:pt>
              </c:numCache>
            </c:numRef>
          </c:xVal>
          <c:yVal>
            <c:numRef>
              <c:f>A!$J$21:$J$991</c:f>
              <c:numCache>
                <c:formatCode>General</c:formatCode>
                <c:ptCount val="971"/>
                <c:pt idx="0">
                  <c:v>-2.9080000000249129E-2</c:v>
                </c:pt>
                <c:pt idx="36">
                  <c:v>-9.7260000002279412E-2</c:v>
                </c:pt>
                <c:pt idx="37">
                  <c:v>-9.8260000006121118E-2</c:v>
                </c:pt>
                <c:pt idx="41">
                  <c:v>-9.9490000000514556E-2</c:v>
                </c:pt>
                <c:pt idx="42">
                  <c:v>-9.8309999993944075E-2</c:v>
                </c:pt>
                <c:pt idx="43">
                  <c:v>-0.1009699999995064</c:v>
                </c:pt>
                <c:pt idx="44">
                  <c:v>-0.10190999999758787</c:v>
                </c:pt>
                <c:pt idx="45">
                  <c:v>-0.10207000000809785</c:v>
                </c:pt>
                <c:pt idx="47">
                  <c:v>-0.10371999999915715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68-4CD7-8048-897195476928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1.4E-3</c:v>
                  </c:pt>
                  <c:pt idx="32">
                    <c:v>1.4E-3</c:v>
                  </c:pt>
                  <c:pt idx="33">
                    <c:v>1.5E-3</c:v>
                  </c:pt>
                  <c:pt idx="34">
                    <c:v>2.8E-3</c:v>
                  </c:pt>
                  <c:pt idx="35">
                    <c:v>2E-3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0</c:v>
                  </c:pt>
                  <c:pt idx="41">
                    <c:v>5.1999999999999998E-3</c:v>
                  </c:pt>
                  <c:pt idx="42">
                    <c:v>5.0000000000000001E-4</c:v>
                  </c:pt>
                  <c:pt idx="43">
                    <c:v>2.5000000000000001E-3</c:v>
                  </c:pt>
                  <c:pt idx="44">
                    <c:v>8.9999999999999993E-3</c:v>
                  </c:pt>
                  <c:pt idx="45">
                    <c:v>1.01E-2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1.1999999999999999E-3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1.4E-3</c:v>
                  </c:pt>
                  <c:pt idx="32">
                    <c:v>1.4E-3</c:v>
                  </c:pt>
                  <c:pt idx="33">
                    <c:v>1.5E-3</c:v>
                  </c:pt>
                  <c:pt idx="34">
                    <c:v>2.8E-3</c:v>
                  </c:pt>
                  <c:pt idx="35">
                    <c:v>2E-3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0</c:v>
                  </c:pt>
                  <c:pt idx="41">
                    <c:v>5.1999999999999998E-3</c:v>
                  </c:pt>
                  <c:pt idx="42">
                    <c:v>5.0000000000000001E-4</c:v>
                  </c:pt>
                  <c:pt idx="43">
                    <c:v>2.5000000000000001E-3</c:v>
                  </c:pt>
                  <c:pt idx="44">
                    <c:v>8.9999999999999993E-3</c:v>
                  </c:pt>
                  <c:pt idx="45">
                    <c:v>1.01E-2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-1488</c:v>
                </c:pt>
                <c:pt idx="1">
                  <c:v>-1181</c:v>
                </c:pt>
                <c:pt idx="2">
                  <c:v>-1117</c:v>
                </c:pt>
                <c:pt idx="3">
                  <c:v>-963</c:v>
                </c:pt>
                <c:pt idx="4">
                  <c:v>-907</c:v>
                </c:pt>
                <c:pt idx="5">
                  <c:v>-881</c:v>
                </c:pt>
                <c:pt idx="6">
                  <c:v>-741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987</c:v>
                </c:pt>
                <c:pt idx="11">
                  <c:v>1700</c:v>
                </c:pt>
                <c:pt idx="12">
                  <c:v>1712</c:v>
                </c:pt>
                <c:pt idx="13">
                  <c:v>1718</c:v>
                </c:pt>
                <c:pt idx="14">
                  <c:v>1720</c:v>
                </c:pt>
                <c:pt idx="15">
                  <c:v>7805</c:v>
                </c:pt>
                <c:pt idx="16">
                  <c:v>11175</c:v>
                </c:pt>
                <c:pt idx="17">
                  <c:v>11183</c:v>
                </c:pt>
                <c:pt idx="18">
                  <c:v>11183</c:v>
                </c:pt>
                <c:pt idx="19">
                  <c:v>11183</c:v>
                </c:pt>
                <c:pt idx="20">
                  <c:v>11183</c:v>
                </c:pt>
                <c:pt idx="21">
                  <c:v>11183</c:v>
                </c:pt>
                <c:pt idx="22">
                  <c:v>11183</c:v>
                </c:pt>
                <c:pt idx="23">
                  <c:v>11199</c:v>
                </c:pt>
                <c:pt idx="24">
                  <c:v>11455.5</c:v>
                </c:pt>
                <c:pt idx="25">
                  <c:v>11455.5</c:v>
                </c:pt>
                <c:pt idx="26">
                  <c:v>11455.5</c:v>
                </c:pt>
                <c:pt idx="27">
                  <c:v>11455.5</c:v>
                </c:pt>
                <c:pt idx="28">
                  <c:v>11455.5</c:v>
                </c:pt>
                <c:pt idx="29">
                  <c:v>12741</c:v>
                </c:pt>
                <c:pt idx="30">
                  <c:v>12895</c:v>
                </c:pt>
                <c:pt idx="31">
                  <c:v>12931</c:v>
                </c:pt>
                <c:pt idx="32">
                  <c:v>12931</c:v>
                </c:pt>
                <c:pt idx="33">
                  <c:v>13464</c:v>
                </c:pt>
                <c:pt idx="34">
                  <c:v>13628</c:v>
                </c:pt>
                <c:pt idx="35">
                  <c:v>13658</c:v>
                </c:pt>
                <c:pt idx="36">
                  <c:v>13674</c:v>
                </c:pt>
                <c:pt idx="37">
                  <c:v>13884</c:v>
                </c:pt>
                <c:pt idx="38">
                  <c:v>13894</c:v>
                </c:pt>
                <c:pt idx="39">
                  <c:v>13906</c:v>
                </c:pt>
                <c:pt idx="40">
                  <c:v>13908</c:v>
                </c:pt>
                <c:pt idx="41">
                  <c:v>14401</c:v>
                </c:pt>
                <c:pt idx="42">
                  <c:v>14419</c:v>
                </c:pt>
                <c:pt idx="43">
                  <c:v>14663</c:v>
                </c:pt>
                <c:pt idx="44">
                  <c:v>14839</c:v>
                </c:pt>
                <c:pt idx="45">
                  <c:v>14843</c:v>
                </c:pt>
                <c:pt idx="46">
                  <c:v>15346</c:v>
                </c:pt>
                <c:pt idx="47">
                  <c:v>15588</c:v>
                </c:pt>
                <c:pt idx="48">
                  <c:v>16345</c:v>
                </c:pt>
                <c:pt idx="49">
                  <c:v>16351</c:v>
                </c:pt>
                <c:pt idx="50">
                  <c:v>17294</c:v>
                </c:pt>
              </c:numCache>
            </c:numRef>
          </c:xVal>
          <c:yVal>
            <c:numRef>
              <c:f>A!$K$21:$K$991</c:f>
              <c:numCache>
                <c:formatCode>General</c:formatCode>
                <c:ptCount val="971"/>
                <c:pt idx="31">
                  <c:v>-8.7189999998372514E-2</c:v>
                </c:pt>
                <c:pt idx="32">
                  <c:v>-8.7189999998372514E-2</c:v>
                </c:pt>
                <c:pt idx="33">
                  <c:v>-9.8760000000766013E-2</c:v>
                </c:pt>
                <c:pt idx="34">
                  <c:v>-0.10145000000193249</c:v>
                </c:pt>
                <c:pt idx="35">
                  <c:v>-9.4120000008842908E-2</c:v>
                </c:pt>
                <c:pt idx="38">
                  <c:v>-9.4960000002174638E-2</c:v>
                </c:pt>
                <c:pt idx="39">
                  <c:v>-9.8640000003797468E-2</c:v>
                </c:pt>
                <c:pt idx="40">
                  <c:v>-0.10121999999682885</c:v>
                </c:pt>
                <c:pt idx="46">
                  <c:v>-0.10053999999945518</c:v>
                </c:pt>
                <c:pt idx="48">
                  <c:v>-0.1029500000004191</c:v>
                </c:pt>
                <c:pt idx="49">
                  <c:v>-0.10448999999789521</c:v>
                </c:pt>
                <c:pt idx="50">
                  <c:v>-0.11196000000200002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68-4CD7-8048-897195476928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1.4E-3</c:v>
                  </c:pt>
                  <c:pt idx="32">
                    <c:v>1.4E-3</c:v>
                  </c:pt>
                  <c:pt idx="33">
                    <c:v>1.5E-3</c:v>
                  </c:pt>
                  <c:pt idx="34">
                    <c:v>2.8E-3</c:v>
                  </c:pt>
                  <c:pt idx="35">
                    <c:v>2E-3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0</c:v>
                  </c:pt>
                  <c:pt idx="41">
                    <c:v>5.1999999999999998E-3</c:v>
                  </c:pt>
                  <c:pt idx="42">
                    <c:v>5.0000000000000001E-4</c:v>
                  </c:pt>
                  <c:pt idx="43">
                    <c:v>2.5000000000000001E-3</c:v>
                  </c:pt>
                  <c:pt idx="44">
                    <c:v>8.9999999999999993E-3</c:v>
                  </c:pt>
                  <c:pt idx="45">
                    <c:v>1.01E-2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1.1999999999999999E-3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1.4E-3</c:v>
                  </c:pt>
                  <c:pt idx="32">
                    <c:v>1.4E-3</c:v>
                  </c:pt>
                  <c:pt idx="33">
                    <c:v>1.5E-3</c:v>
                  </c:pt>
                  <c:pt idx="34">
                    <c:v>2.8E-3</c:v>
                  </c:pt>
                  <c:pt idx="35">
                    <c:v>2E-3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0</c:v>
                  </c:pt>
                  <c:pt idx="41">
                    <c:v>5.1999999999999998E-3</c:v>
                  </c:pt>
                  <c:pt idx="42">
                    <c:v>5.0000000000000001E-4</c:v>
                  </c:pt>
                  <c:pt idx="43">
                    <c:v>2.5000000000000001E-3</c:v>
                  </c:pt>
                  <c:pt idx="44">
                    <c:v>8.9999999999999993E-3</c:v>
                  </c:pt>
                  <c:pt idx="45">
                    <c:v>1.01E-2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-1488</c:v>
                </c:pt>
                <c:pt idx="1">
                  <c:v>-1181</c:v>
                </c:pt>
                <c:pt idx="2">
                  <c:v>-1117</c:v>
                </c:pt>
                <c:pt idx="3">
                  <c:v>-963</c:v>
                </c:pt>
                <c:pt idx="4">
                  <c:v>-907</c:v>
                </c:pt>
                <c:pt idx="5">
                  <c:v>-881</c:v>
                </c:pt>
                <c:pt idx="6">
                  <c:v>-741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987</c:v>
                </c:pt>
                <c:pt idx="11">
                  <c:v>1700</c:v>
                </c:pt>
                <c:pt idx="12">
                  <c:v>1712</c:v>
                </c:pt>
                <c:pt idx="13">
                  <c:v>1718</c:v>
                </c:pt>
                <c:pt idx="14">
                  <c:v>1720</c:v>
                </c:pt>
                <c:pt idx="15">
                  <c:v>7805</c:v>
                </c:pt>
                <c:pt idx="16">
                  <c:v>11175</c:v>
                </c:pt>
                <c:pt idx="17">
                  <c:v>11183</c:v>
                </c:pt>
                <c:pt idx="18">
                  <c:v>11183</c:v>
                </c:pt>
                <c:pt idx="19">
                  <c:v>11183</c:v>
                </c:pt>
                <c:pt idx="20">
                  <c:v>11183</c:v>
                </c:pt>
                <c:pt idx="21">
                  <c:v>11183</c:v>
                </c:pt>
                <c:pt idx="22">
                  <c:v>11183</c:v>
                </c:pt>
                <c:pt idx="23">
                  <c:v>11199</c:v>
                </c:pt>
                <c:pt idx="24">
                  <c:v>11455.5</c:v>
                </c:pt>
                <c:pt idx="25">
                  <c:v>11455.5</c:v>
                </c:pt>
                <c:pt idx="26">
                  <c:v>11455.5</c:v>
                </c:pt>
                <c:pt idx="27">
                  <c:v>11455.5</c:v>
                </c:pt>
                <c:pt idx="28">
                  <c:v>11455.5</c:v>
                </c:pt>
                <c:pt idx="29">
                  <c:v>12741</c:v>
                </c:pt>
                <c:pt idx="30">
                  <c:v>12895</c:v>
                </c:pt>
                <c:pt idx="31">
                  <c:v>12931</c:v>
                </c:pt>
                <c:pt idx="32">
                  <c:v>12931</c:v>
                </c:pt>
                <c:pt idx="33">
                  <c:v>13464</c:v>
                </c:pt>
                <c:pt idx="34">
                  <c:v>13628</c:v>
                </c:pt>
                <c:pt idx="35">
                  <c:v>13658</c:v>
                </c:pt>
                <c:pt idx="36">
                  <c:v>13674</c:v>
                </c:pt>
                <c:pt idx="37">
                  <c:v>13884</c:v>
                </c:pt>
                <c:pt idx="38">
                  <c:v>13894</c:v>
                </c:pt>
                <c:pt idx="39">
                  <c:v>13906</c:v>
                </c:pt>
                <c:pt idx="40">
                  <c:v>13908</c:v>
                </c:pt>
                <c:pt idx="41">
                  <c:v>14401</c:v>
                </c:pt>
                <c:pt idx="42">
                  <c:v>14419</c:v>
                </c:pt>
                <c:pt idx="43">
                  <c:v>14663</c:v>
                </c:pt>
                <c:pt idx="44">
                  <c:v>14839</c:v>
                </c:pt>
                <c:pt idx="45">
                  <c:v>14843</c:v>
                </c:pt>
                <c:pt idx="46">
                  <c:v>15346</c:v>
                </c:pt>
                <c:pt idx="47">
                  <c:v>15588</c:v>
                </c:pt>
                <c:pt idx="48">
                  <c:v>16345</c:v>
                </c:pt>
                <c:pt idx="49">
                  <c:v>16351</c:v>
                </c:pt>
                <c:pt idx="50">
                  <c:v>17294</c:v>
                </c:pt>
              </c:numCache>
            </c:numRef>
          </c:xVal>
          <c:yVal>
            <c:numRef>
              <c:f>A!$L$21:$L$991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68-4CD7-8048-897195476928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1.4E-3</c:v>
                  </c:pt>
                  <c:pt idx="32">
                    <c:v>1.4E-3</c:v>
                  </c:pt>
                  <c:pt idx="33">
                    <c:v>1.5E-3</c:v>
                  </c:pt>
                  <c:pt idx="34">
                    <c:v>2.8E-3</c:v>
                  </c:pt>
                  <c:pt idx="35">
                    <c:v>2E-3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0</c:v>
                  </c:pt>
                  <c:pt idx="41">
                    <c:v>5.1999999999999998E-3</c:v>
                  </c:pt>
                  <c:pt idx="42">
                    <c:v>5.0000000000000001E-4</c:v>
                  </c:pt>
                  <c:pt idx="43">
                    <c:v>2.5000000000000001E-3</c:v>
                  </c:pt>
                  <c:pt idx="44">
                    <c:v>8.9999999999999993E-3</c:v>
                  </c:pt>
                  <c:pt idx="45">
                    <c:v>1.01E-2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1.1999999999999999E-3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1.4E-3</c:v>
                  </c:pt>
                  <c:pt idx="32">
                    <c:v>1.4E-3</c:v>
                  </c:pt>
                  <c:pt idx="33">
                    <c:v>1.5E-3</c:v>
                  </c:pt>
                  <c:pt idx="34">
                    <c:v>2.8E-3</c:v>
                  </c:pt>
                  <c:pt idx="35">
                    <c:v>2E-3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0</c:v>
                  </c:pt>
                  <c:pt idx="41">
                    <c:v>5.1999999999999998E-3</c:v>
                  </c:pt>
                  <c:pt idx="42">
                    <c:v>5.0000000000000001E-4</c:v>
                  </c:pt>
                  <c:pt idx="43">
                    <c:v>2.5000000000000001E-3</c:v>
                  </c:pt>
                  <c:pt idx="44">
                    <c:v>8.9999999999999993E-3</c:v>
                  </c:pt>
                  <c:pt idx="45">
                    <c:v>1.01E-2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-1488</c:v>
                </c:pt>
                <c:pt idx="1">
                  <c:v>-1181</c:v>
                </c:pt>
                <c:pt idx="2">
                  <c:v>-1117</c:v>
                </c:pt>
                <c:pt idx="3">
                  <c:v>-963</c:v>
                </c:pt>
                <c:pt idx="4">
                  <c:v>-907</c:v>
                </c:pt>
                <c:pt idx="5">
                  <c:v>-881</c:v>
                </c:pt>
                <c:pt idx="6">
                  <c:v>-741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987</c:v>
                </c:pt>
                <c:pt idx="11">
                  <c:v>1700</c:v>
                </c:pt>
                <c:pt idx="12">
                  <c:v>1712</c:v>
                </c:pt>
                <c:pt idx="13">
                  <c:v>1718</c:v>
                </c:pt>
                <c:pt idx="14">
                  <c:v>1720</c:v>
                </c:pt>
                <c:pt idx="15">
                  <c:v>7805</c:v>
                </c:pt>
                <c:pt idx="16">
                  <c:v>11175</c:v>
                </c:pt>
                <c:pt idx="17">
                  <c:v>11183</c:v>
                </c:pt>
                <c:pt idx="18">
                  <c:v>11183</c:v>
                </c:pt>
                <c:pt idx="19">
                  <c:v>11183</c:v>
                </c:pt>
                <c:pt idx="20">
                  <c:v>11183</c:v>
                </c:pt>
                <c:pt idx="21">
                  <c:v>11183</c:v>
                </c:pt>
                <c:pt idx="22">
                  <c:v>11183</c:v>
                </c:pt>
                <c:pt idx="23">
                  <c:v>11199</c:v>
                </c:pt>
                <c:pt idx="24">
                  <c:v>11455.5</c:v>
                </c:pt>
                <c:pt idx="25">
                  <c:v>11455.5</c:v>
                </c:pt>
                <c:pt idx="26">
                  <c:v>11455.5</c:v>
                </c:pt>
                <c:pt idx="27">
                  <c:v>11455.5</c:v>
                </c:pt>
                <c:pt idx="28">
                  <c:v>11455.5</c:v>
                </c:pt>
                <c:pt idx="29">
                  <c:v>12741</c:v>
                </c:pt>
                <c:pt idx="30">
                  <c:v>12895</c:v>
                </c:pt>
                <c:pt idx="31">
                  <c:v>12931</c:v>
                </c:pt>
                <c:pt idx="32">
                  <c:v>12931</c:v>
                </c:pt>
                <c:pt idx="33">
                  <c:v>13464</c:v>
                </c:pt>
                <c:pt idx="34">
                  <c:v>13628</c:v>
                </c:pt>
                <c:pt idx="35">
                  <c:v>13658</c:v>
                </c:pt>
                <c:pt idx="36">
                  <c:v>13674</c:v>
                </c:pt>
                <c:pt idx="37">
                  <c:v>13884</c:v>
                </c:pt>
                <c:pt idx="38">
                  <c:v>13894</c:v>
                </c:pt>
                <c:pt idx="39">
                  <c:v>13906</c:v>
                </c:pt>
                <c:pt idx="40">
                  <c:v>13908</c:v>
                </c:pt>
                <c:pt idx="41">
                  <c:v>14401</c:v>
                </c:pt>
                <c:pt idx="42">
                  <c:v>14419</c:v>
                </c:pt>
                <c:pt idx="43">
                  <c:v>14663</c:v>
                </c:pt>
                <c:pt idx="44">
                  <c:v>14839</c:v>
                </c:pt>
                <c:pt idx="45">
                  <c:v>14843</c:v>
                </c:pt>
                <c:pt idx="46">
                  <c:v>15346</c:v>
                </c:pt>
                <c:pt idx="47">
                  <c:v>15588</c:v>
                </c:pt>
                <c:pt idx="48">
                  <c:v>16345</c:v>
                </c:pt>
                <c:pt idx="49">
                  <c:v>16351</c:v>
                </c:pt>
                <c:pt idx="50">
                  <c:v>17294</c:v>
                </c:pt>
              </c:numCache>
            </c:numRef>
          </c:xVal>
          <c:yVal>
            <c:numRef>
              <c:f>A!$M$21:$M$991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68-4CD7-8048-897195476928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1.4E-3</c:v>
                  </c:pt>
                  <c:pt idx="32">
                    <c:v>1.4E-3</c:v>
                  </c:pt>
                  <c:pt idx="33">
                    <c:v>1.5E-3</c:v>
                  </c:pt>
                  <c:pt idx="34">
                    <c:v>2.8E-3</c:v>
                  </c:pt>
                  <c:pt idx="35">
                    <c:v>2E-3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0</c:v>
                  </c:pt>
                  <c:pt idx="41">
                    <c:v>5.1999999999999998E-3</c:v>
                  </c:pt>
                  <c:pt idx="42">
                    <c:v>5.0000000000000001E-4</c:v>
                  </c:pt>
                  <c:pt idx="43">
                    <c:v>2.5000000000000001E-3</c:v>
                  </c:pt>
                  <c:pt idx="44">
                    <c:v>8.9999999999999993E-3</c:v>
                  </c:pt>
                  <c:pt idx="45">
                    <c:v>1.01E-2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1.1999999999999999E-3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1.4E-3</c:v>
                  </c:pt>
                  <c:pt idx="32">
                    <c:v>1.4E-3</c:v>
                  </c:pt>
                  <c:pt idx="33">
                    <c:v>1.5E-3</c:v>
                  </c:pt>
                  <c:pt idx="34">
                    <c:v>2.8E-3</c:v>
                  </c:pt>
                  <c:pt idx="35">
                    <c:v>2E-3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0</c:v>
                  </c:pt>
                  <c:pt idx="41">
                    <c:v>5.1999999999999998E-3</c:v>
                  </c:pt>
                  <c:pt idx="42">
                    <c:v>5.0000000000000001E-4</c:v>
                  </c:pt>
                  <c:pt idx="43">
                    <c:v>2.5000000000000001E-3</c:v>
                  </c:pt>
                  <c:pt idx="44">
                    <c:v>8.9999999999999993E-3</c:v>
                  </c:pt>
                  <c:pt idx="45">
                    <c:v>1.01E-2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-1488</c:v>
                </c:pt>
                <c:pt idx="1">
                  <c:v>-1181</c:v>
                </c:pt>
                <c:pt idx="2">
                  <c:v>-1117</c:v>
                </c:pt>
                <c:pt idx="3">
                  <c:v>-963</c:v>
                </c:pt>
                <c:pt idx="4">
                  <c:v>-907</c:v>
                </c:pt>
                <c:pt idx="5">
                  <c:v>-881</c:v>
                </c:pt>
                <c:pt idx="6">
                  <c:v>-741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987</c:v>
                </c:pt>
                <c:pt idx="11">
                  <c:v>1700</c:v>
                </c:pt>
                <c:pt idx="12">
                  <c:v>1712</c:v>
                </c:pt>
                <c:pt idx="13">
                  <c:v>1718</c:v>
                </c:pt>
                <c:pt idx="14">
                  <c:v>1720</c:v>
                </c:pt>
                <c:pt idx="15">
                  <c:v>7805</c:v>
                </c:pt>
                <c:pt idx="16">
                  <c:v>11175</c:v>
                </c:pt>
                <c:pt idx="17">
                  <c:v>11183</c:v>
                </c:pt>
                <c:pt idx="18">
                  <c:v>11183</c:v>
                </c:pt>
                <c:pt idx="19">
                  <c:v>11183</c:v>
                </c:pt>
                <c:pt idx="20">
                  <c:v>11183</c:v>
                </c:pt>
                <c:pt idx="21">
                  <c:v>11183</c:v>
                </c:pt>
                <c:pt idx="22">
                  <c:v>11183</c:v>
                </c:pt>
                <c:pt idx="23">
                  <c:v>11199</c:v>
                </c:pt>
                <c:pt idx="24">
                  <c:v>11455.5</c:v>
                </c:pt>
                <c:pt idx="25">
                  <c:v>11455.5</c:v>
                </c:pt>
                <c:pt idx="26">
                  <c:v>11455.5</c:v>
                </c:pt>
                <c:pt idx="27">
                  <c:v>11455.5</c:v>
                </c:pt>
                <c:pt idx="28">
                  <c:v>11455.5</c:v>
                </c:pt>
                <c:pt idx="29">
                  <c:v>12741</c:v>
                </c:pt>
                <c:pt idx="30">
                  <c:v>12895</c:v>
                </c:pt>
                <c:pt idx="31">
                  <c:v>12931</c:v>
                </c:pt>
                <c:pt idx="32">
                  <c:v>12931</c:v>
                </c:pt>
                <c:pt idx="33">
                  <c:v>13464</c:v>
                </c:pt>
                <c:pt idx="34">
                  <c:v>13628</c:v>
                </c:pt>
                <c:pt idx="35">
                  <c:v>13658</c:v>
                </c:pt>
                <c:pt idx="36">
                  <c:v>13674</c:v>
                </c:pt>
                <c:pt idx="37">
                  <c:v>13884</c:v>
                </c:pt>
                <c:pt idx="38">
                  <c:v>13894</c:v>
                </c:pt>
                <c:pt idx="39">
                  <c:v>13906</c:v>
                </c:pt>
                <c:pt idx="40">
                  <c:v>13908</c:v>
                </c:pt>
                <c:pt idx="41">
                  <c:v>14401</c:v>
                </c:pt>
                <c:pt idx="42">
                  <c:v>14419</c:v>
                </c:pt>
                <c:pt idx="43">
                  <c:v>14663</c:v>
                </c:pt>
                <c:pt idx="44">
                  <c:v>14839</c:v>
                </c:pt>
                <c:pt idx="45">
                  <c:v>14843</c:v>
                </c:pt>
                <c:pt idx="46">
                  <c:v>15346</c:v>
                </c:pt>
                <c:pt idx="47">
                  <c:v>15588</c:v>
                </c:pt>
                <c:pt idx="48">
                  <c:v>16345</c:v>
                </c:pt>
                <c:pt idx="49">
                  <c:v>16351</c:v>
                </c:pt>
                <c:pt idx="50">
                  <c:v>17294</c:v>
                </c:pt>
              </c:numCache>
            </c:numRef>
          </c:xVal>
          <c:yVal>
            <c:numRef>
              <c:f>A!$N$21:$N$991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68-4CD7-8048-897195476928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A!$F$21:$F$991</c:f>
              <c:numCache>
                <c:formatCode>General</c:formatCode>
                <c:ptCount val="971"/>
                <c:pt idx="0">
                  <c:v>-1488</c:v>
                </c:pt>
                <c:pt idx="1">
                  <c:v>-1181</c:v>
                </c:pt>
                <c:pt idx="2">
                  <c:v>-1117</c:v>
                </c:pt>
                <c:pt idx="3">
                  <c:v>-963</c:v>
                </c:pt>
                <c:pt idx="4">
                  <c:v>-907</c:v>
                </c:pt>
                <c:pt idx="5">
                  <c:v>-881</c:v>
                </c:pt>
                <c:pt idx="6">
                  <c:v>-741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987</c:v>
                </c:pt>
                <c:pt idx="11">
                  <c:v>1700</c:v>
                </c:pt>
                <c:pt idx="12">
                  <c:v>1712</c:v>
                </c:pt>
                <c:pt idx="13">
                  <c:v>1718</c:v>
                </c:pt>
                <c:pt idx="14">
                  <c:v>1720</c:v>
                </c:pt>
                <c:pt idx="15">
                  <c:v>7805</c:v>
                </c:pt>
                <c:pt idx="16">
                  <c:v>11175</c:v>
                </c:pt>
                <c:pt idx="17">
                  <c:v>11183</c:v>
                </c:pt>
                <c:pt idx="18">
                  <c:v>11183</c:v>
                </c:pt>
                <c:pt idx="19">
                  <c:v>11183</c:v>
                </c:pt>
                <c:pt idx="20">
                  <c:v>11183</c:v>
                </c:pt>
                <c:pt idx="21">
                  <c:v>11183</c:v>
                </c:pt>
                <c:pt idx="22">
                  <c:v>11183</c:v>
                </c:pt>
                <c:pt idx="23">
                  <c:v>11199</c:v>
                </c:pt>
                <c:pt idx="24">
                  <c:v>11455.5</c:v>
                </c:pt>
                <c:pt idx="25">
                  <c:v>11455.5</c:v>
                </c:pt>
                <c:pt idx="26">
                  <c:v>11455.5</c:v>
                </c:pt>
                <c:pt idx="27">
                  <c:v>11455.5</c:v>
                </c:pt>
                <c:pt idx="28">
                  <c:v>11455.5</c:v>
                </c:pt>
                <c:pt idx="29">
                  <c:v>12741</c:v>
                </c:pt>
                <c:pt idx="30">
                  <c:v>12895</c:v>
                </c:pt>
                <c:pt idx="31">
                  <c:v>12931</c:v>
                </c:pt>
                <c:pt idx="32">
                  <c:v>12931</c:v>
                </c:pt>
                <c:pt idx="33">
                  <c:v>13464</c:v>
                </c:pt>
                <c:pt idx="34">
                  <c:v>13628</c:v>
                </c:pt>
                <c:pt idx="35">
                  <c:v>13658</c:v>
                </c:pt>
                <c:pt idx="36">
                  <c:v>13674</c:v>
                </c:pt>
                <c:pt idx="37">
                  <c:v>13884</c:v>
                </c:pt>
                <c:pt idx="38">
                  <c:v>13894</c:v>
                </c:pt>
                <c:pt idx="39">
                  <c:v>13906</c:v>
                </c:pt>
                <c:pt idx="40">
                  <c:v>13908</c:v>
                </c:pt>
                <c:pt idx="41">
                  <c:v>14401</c:v>
                </c:pt>
                <c:pt idx="42">
                  <c:v>14419</c:v>
                </c:pt>
                <c:pt idx="43">
                  <c:v>14663</c:v>
                </c:pt>
                <c:pt idx="44">
                  <c:v>14839</c:v>
                </c:pt>
                <c:pt idx="45">
                  <c:v>14843</c:v>
                </c:pt>
                <c:pt idx="46">
                  <c:v>15346</c:v>
                </c:pt>
                <c:pt idx="47">
                  <c:v>15588</c:v>
                </c:pt>
                <c:pt idx="48">
                  <c:v>16345</c:v>
                </c:pt>
                <c:pt idx="49">
                  <c:v>16351</c:v>
                </c:pt>
                <c:pt idx="50">
                  <c:v>17294</c:v>
                </c:pt>
              </c:numCache>
            </c:numRef>
          </c:xVal>
          <c:yVal>
            <c:numRef>
              <c:f>A!$O$21:$O$991</c:f>
              <c:numCache>
                <c:formatCode>General</c:formatCode>
                <c:ptCount val="971"/>
                <c:pt idx="0">
                  <c:v>-4.4335574134593374E-2</c:v>
                </c:pt>
                <c:pt idx="1">
                  <c:v>-4.5398732242936002E-2</c:v>
                </c:pt>
                <c:pt idx="2">
                  <c:v>-4.5620367809496035E-2</c:v>
                </c:pt>
                <c:pt idx="3">
                  <c:v>-4.6153678391531103E-2</c:v>
                </c:pt>
                <c:pt idx="4">
                  <c:v>-4.6347609512271126E-2</c:v>
                </c:pt>
                <c:pt idx="5">
                  <c:v>-4.6437648961186136E-2</c:v>
                </c:pt>
                <c:pt idx="6">
                  <c:v>-4.6922476763036194E-2</c:v>
                </c:pt>
                <c:pt idx="7">
                  <c:v>-4.9488601057114022E-2</c:v>
                </c:pt>
                <c:pt idx="8">
                  <c:v>-4.9488601057114022E-2</c:v>
                </c:pt>
                <c:pt idx="9">
                  <c:v>-4.9502453280024027E-2</c:v>
                </c:pt>
                <c:pt idx="10">
                  <c:v>-5.2906637060156955E-2</c:v>
                </c:pt>
                <c:pt idx="11">
                  <c:v>-5.5375795793864764E-2</c:v>
                </c:pt>
                <c:pt idx="12">
                  <c:v>-5.5417352462594771E-2</c:v>
                </c:pt>
                <c:pt idx="13">
                  <c:v>-5.5438130796959771E-2</c:v>
                </c:pt>
                <c:pt idx="14">
                  <c:v>-5.5445056908414773E-2</c:v>
                </c:pt>
                <c:pt idx="15">
                  <c:v>-7.6517751010254931E-2</c:v>
                </c:pt>
                <c:pt idx="16">
                  <c:v>-8.8188248811931408E-2</c:v>
                </c:pt>
                <c:pt idx="17">
                  <c:v>-8.8215953257751417E-2</c:v>
                </c:pt>
                <c:pt idx="18">
                  <c:v>-8.8215953257751417E-2</c:v>
                </c:pt>
                <c:pt idx="19">
                  <c:v>-8.8215953257751417E-2</c:v>
                </c:pt>
                <c:pt idx="20">
                  <c:v>-8.8215953257751417E-2</c:v>
                </c:pt>
                <c:pt idx="21">
                  <c:v>-8.8215953257751417E-2</c:v>
                </c:pt>
                <c:pt idx="22">
                  <c:v>-8.8215953257751417E-2</c:v>
                </c:pt>
                <c:pt idx="23">
                  <c:v>-8.8271362149391422E-2</c:v>
                </c:pt>
                <c:pt idx="24">
                  <c:v>-8.9159635943495283E-2</c:v>
                </c:pt>
                <c:pt idx="25">
                  <c:v>-8.9159635943495283E-2</c:v>
                </c:pt>
                <c:pt idx="26">
                  <c:v>-8.9159635943495283E-2</c:v>
                </c:pt>
                <c:pt idx="27">
                  <c:v>-8.9159635943495283E-2</c:v>
                </c:pt>
                <c:pt idx="28">
                  <c:v>-8.9159635943495283E-2</c:v>
                </c:pt>
                <c:pt idx="29">
                  <c:v>-9.3611394081197091E-2</c:v>
                </c:pt>
                <c:pt idx="30">
                  <c:v>-9.4144704663232159E-2</c:v>
                </c:pt>
                <c:pt idx="31">
                  <c:v>-9.4269374669422173E-2</c:v>
                </c:pt>
                <c:pt idx="32">
                  <c:v>-9.4269374669422173E-2</c:v>
                </c:pt>
                <c:pt idx="33">
                  <c:v>-9.6115183372179919E-2</c:v>
                </c:pt>
                <c:pt idx="34">
                  <c:v>-9.6683124511489985E-2</c:v>
                </c:pt>
                <c:pt idx="35">
                  <c:v>-9.6787016183315006E-2</c:v>
                </c:pt>
                <c:pt idx="36">
                  <c:v>-9.6842425074954996E-2</c:v>
                </c:pt>
                <c:pt idx="37">
                  <c:v>-9.7569666777730102E-2</c:v>
                </c:pt>
                <c:pt idx="38">
                  <c:v>-9.76042973350051E-2</c:v>
                </c:pt>
                <c:pt idx="39">
                  <c:v>-9.76458540037351E-2</c:v>
                </c:pt>
                <c:pt idx="40">
                  <c:v>-9.7652780115190102E-2</c:v>
                </c:pt>
                <c:pt idx="41">
                  <c:v>-9.9360066588847828E-2</c:v>
                </c:pt>
                <c:pt idx="42">
                  <c:v>-9.9422401591942822E-2</c:v>
                </c:pt>
                <c:pt idx="43">
                  <c:v>-0.10026738718945294</c:v>
                </c:pt>
                <c:pt idx="44">
                  <c:v>-0.10087688499749302</c:v>
                </c:pt>
                <c:pt idx="45">
                  <c:v>-0.10089073722040301</c:v>
                </c:pt>
                <c:pt idx="46">
                  <c:v>-0.10263265425133575</c:v>
                </c:pt>
                <c:pt idx="47">
                  <c:v>-0.10347071373739083</c:v>
                </c:pt>
                <c:pt idx="48">
                  <c:v>-0.10609224692310867</c:v>
                </c:pt>
                <c:pt idx="49">
                  <c:v>-0.10611302525747368</c:v>
                </c:pt>
                <c:pt idx="50">
                  <c:v>-0.1093786868085066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68-4CD7-8048-897195476928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A!$F$21:$F$991</c:f>
              <c:numCache>
                <c:formatCode>General</c:formatCode>
                <c:ptCount val="971"/>
                <c:pt idx="0">
                  <c:v>-1488</c:v>
                </c:pt>
                <c:pt idx="1">
                  <c:v>-1181</c:v>
                </c:pt>
                <c:pt idx="2">
                  <c:v>-1117</c:v>
                </c:pt>
                <c:pt idx="3">
                  <c:v>-963</c:v>
                </c:pt>
                <c:pt idx="4">
                  <c:v>-907</c:v>
                </c:pt>
                <c:pt idx="5">
                  <c:v>-881</c:v>
                </c:pt>
                <c:pt idx="6">
                  <c:v>-741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987</c:v>
                </c:pt>
                <c:pt idx="11">
                  <c:v>1700</c:v>
                </c:pt>
                <c:pt idx="12">
                  <c:v>1712</c:v>
                </c:pt>
                <c:pt idx="13">
                  <c:v>1718</c:v>
                </c:pt>
                <c:pt idx="14">
                  <c:v>1720</c:v>
                </c:pt>
                <c:pt idx="15">
                  <c:v>7805</c:v>
                </c:pt>
                <c:pt idx="16">
                  <c:v>11175</c:v>
                </c:pt>
                <c:pt idx="17">
                  <c:v>11183</c:v>
                </c:pt>
                <c:pt idx="18">
                  <c:v>11183</c:v>
                </c:pt>
                <c:pt idx="19">
                  <c:v>11183</c:v>
                </c:pt>
                <c:pt idx="20">
                  <c:v>11183</c:v>
                </c:pt>
                <c:pt idx="21">
                  <c:v>11183</c:v>
                </c:pt>
                <c:pt idx="22">
                  <c:v>11183</c:v>
                </c:pt>
                <c:pt idx="23">
                  <c:v>11199</c:v>
                </c:pt>
                <c:pt idx="24">
                  <c:v>11455.5</c:v>
                </c:pt>
                <c:pt idx="25">
                  <c:v>11455.5</c:v>
                </c:pt>
                <c:pt idx="26">
                  <c:v>11455.5</c:v>
                </c:pt>
                <c:pt idx="27">
                  <c:v>11455.5</c:v>
                </c:pt>
                <c:pt idx="28">
                  <c:v>11455.5</c:v>
                </c:pt>
                <c:pt idx="29">
                  <c:v>12741</c:v>
                </c:pt>
                <c:pt idx="30">
                  <c:v>12895</c:v>
                </c:pt>
                <c:pt idx="31">
                  <c:v>12931</c:v>
                </c:pt>
                <c:pt idx="32">
                  <c:v>12931</c:v>
                </c:pt>
                <c:pt idx="33">
                  <c:v>13464</c:v>
                </c:pt>
                <c:pt idx="34">
                  <c:v>13628</c:v>
                </c:pt>
                <c:pt idx="35">
                  <c:v>13658</c:v>
                </c:pt>
                <c:pt idx="36">
                  <c:v>13674</c:v>
                </c:pt>
                <c:pt idx="37">
                  <c:v>13884</c:v>
                </c:pt>
                <c:pt idx="38">
                  <c:v>13894</c:v>
                </c:pt>
                <c:pt idx="39">
                  <c:v>13906</c:v>
                </c:pt>
                <c:pt idx="40">
                  <c:v>13908</c:v>
                </c:pt>
                <c:pt idx="41">
                  <c:v>14401</c:v>
                </c:pt>
                <c:pt idx="42">
                  <c:v>14419</c:v>
                </c:pt>
                <c:pt idx="43">
                  <c:v>14663</c:v>
                </c:pt>
                <c:pt idx="44">
                  <c:v>14839</c:v>
                </c:pt>
                <c:pt idx="45">
                  <c:v>14843</c:v>
                </c:pt>
                <c:pt idx="46">
                  <c:v>15346</c:v>
                </c:pt>
                <c:pt idx="47">
                  <c:v>15588</c:v>
                </c:pt>
                <c:pt idx="48">
                  <c:v>16345</c:v>
                </c:pt>
                <c:pt idx="49">
                  <c:v>16351</c:v>
                </c:pt>
                <c:pt idx="50">
                  <c:v>17294</c:v>
                </c:pt>
              </c:numCache>
            </c:numRef>
          </c:xVal>
          <c:yVal>
            <c:numRef>
              <c:f>A!$U$21:$U$991</c:f>
              <c:numCache>
                <c:formatCode>General</c:formatCode>
                <c:ptCount val="971"/>
                <c:pt idx="24">
                  <c:v>3.725500000291504E-2</c:v>
                </c:pt>
                <c:pt idx="25">
                  <c:v>3.9255000003322493E-2</c:v>
                </c:pt>
                <c:pt idx="26">
                  <c:v>3.9255000003322493E-2</c:v>
                </c:pt>
                <c:pt idx="27">
                  <c:v>4.0254999999888241E-2</c:v>
                </c:pt>
                <c:pt idx="28">
                  <c:v>4.7255000004952308E-2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68-4CD7-8048-897195476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117976"/>
        <c:axId val="1"/>
      </c:scatterChart>
      <c:valAx>
        <c:axId val="691117976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03883495145632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31067961165048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117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8252427184466021E-2"/>
          <c:y val="0.92000129214617399"/>
          <c:w val="0.9339805825242718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V0360 Cas - O-C Diagr.</a:t>
            </a:r>
          </a:p>
        </c:rich>
      </c:tx>
      <c:layout>
        <c:manualLayout>
          <c:xMode val="edge"/>
          <c:yMode val="edge"/>
          <c:x val="0.34312708692478527"/>
          <c:y val="3.37423921081072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79100576665032"/>
          <c:y val="0.14723926380368099"/>
          <c:w val="0.7771332537193664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A!$F$21:$F$991</c:f>
              <c:numCache>
                <c:formatCode>General</c:formatCode>
                <c:ptCount val="971"/>
                <c:pt idx="0">
                  <c:v>-1488</c:v>
                </c:pt>
                <c:pt idx="1">
                  <c:v>-1181</c:v>
                </c:pt>
                <c:pt idx="2">
                  <c:v>-1117</c:v>
                </c:pt>
                <c:pt idx="3">
                  <c:v>-963</c:v>
                </c:pt>
                <c:pt idx="4">
                  <c:v>-907</c:v>
                </c:pt>
                <c:pt idx="5">
                  <c:v>-881</c:v>
                </c:pt>
                <c:pt idx="6">
                  <c:v>-741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987</c:v>
                </c:pt>
                <c:pt idx="11">
                  <c:v>1700</c:v>
                </c:pt>
                <c:pt idx="12">
                  <c:v>1712</c:v>
                </c:pt>
                <c:pt idx="13">
                  <c:v>1718</c:v>
                </c:pt>
                <c:pt idx="14">
                  <c:v>1720</c:v>
                </c:pt>
                <c:pt idx="15">
                  <c:v>7805</c:v>
                </c:pt>
                <c:pt idx="16">
                  <c:v>11175</c:v>
                </c:pt>
                <c:pt idx="17">
                  <c:v>11183</c:v>
                </c:pt>
                <c:pt idx="18">
                  <c:v>11183</c:v>
                </c:pt>
                <c:pt idx="19">
                  <c:v>11183</c:v>
                </c:pt>
                <c:pt idx="20">
                  <c:v>11183</c:v>
                </c:pt>
                <c:pt idx="21">
                  <c:v>11183</c:v>
                </c:pt>
                <c:pt idx="22">
                  <c:v>11183</c:v>
                </c:pt>
                <c:pt idx="23">
                  <c:v>11199</c:v>
                </c:pt>
                <c:pt idx="24">
                  <c:v>11455.5</c:v>
                </c:pt>
                <c:pt idx="25">
                  <c:v>11455.5</c:v>
                </c:pt>
                <c:pt idx="26">
                  <c:v>11455.5</c:v>
                </c:pt>
                <c:pt idx="27">
                  <c:v>11455.5</c:v>
                </c:pt>
                <c:pt idx="28">
                  <c:v>11455.5</c:v>
                </c:pt>
                <c:pt idx="29">
                  <c:v>12741</c:v>
                </c:pt>
                <c:pt idx="30">
                  <c:v>12895</c:v>
                </c:pt>
                <c:pt idx="31">
                  <c:v>12931</c:v>
                </c:pt>
                <c:pt idx="32">
                  <c:v>12931</c:v>
                </c:pt>
                <c:pt idx="33">
                  <c:v>13464</c:v>
                </c:pt>
                <c:pt idx="34">
                  <c:v>13628</c:v>
                </c:pt>
                <c:pt idx="35">
                  <c:v>13658</c:v>
                </c:pt>
                <c:pt idx="36">
                  <c:v>13674</c:v>
                </c:pt>
                <c:pt idx="37">
                  <c:v>13884</c:v>
                </c:pt>
                <c:pt idx="38">
                  <c:v>13894</c:v>
                </c:pt>
                <c:pt idx="39">
                  <c:v>13906</c:v>
                </c:pt>
                <c:pt idx="40">
                  <c:v>13908</c:v>
                </c:pt>
                <c:pt idx="41">
                  <c:v>14401</c:v>
                </c:pt>
                <c:pt idx="42">
                  <c:v>14419</c:v>
                </c:pt>
                <c:pt idx="43">
                  <c:v>14663</c:v>
                </c:pt>
                <c:pt idx="44">
                  <c:v>14839</c:v>
                </c:pt>
                <c:pt idx="45">
                  <c:v>14843</c:v>
                </c:pt>
                <c:pt idx="46">
                  <c:v>15346</c:v>
                </c:pt>
                <c:pt idx="47">
                  <c:v>15588</c:v>
                </c:pt>
                <c:pt idx="48">
                  <c:v>16345</c:v>
                </c:pt>
                <c:pt idx="49">
                  <c:v>16351</c:v>
                </c:pt>
                <c:pt idx="50">
                  <c:v>17294</c:v>
                </c:pt>
              </c:numCache>
            </c:numRef>
          </c:xVal>
          <c:yVal>
            <c:numRef>
              <c:f>A!$H$21:$H$991</c:f>
              <c:numCache>
                <c:formatCode>General</c:formatCode>
                <c:ptCount val="971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20-4FE4-ABEE-8C2ED715FF81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1.4E-3</c:v>
                  </c:pt>
                  <c:pt idx="32">
                    <c:v>1.4E-3</c:v>
                  </c:pt>
                  <c:pt idx="33">
                    <c:v>1.5E-3</c:v>
                  </c:pt>
                  <c:pt idx="34">
                    <c:v>2.8E-3</c:v>
                  </c:pt>
                  <c:pt idx="35">
                    <c:v>2E-3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0</c:v>
                  </c:pt>
                  <c:pt idx="41">
                    <c:v>5.1999999999999998E-3</c:v>
                  </c:pt>
                  <c:pt idx="42">
                    <c:v>5.0000000000000001E-4</c:v>
                  </c:pt>
                  <c:pt idx="43">
                    <c:v>2.5000000000000001E-3</c:v>
                  </c:pt>
                  <c:pt idx="44">
                    <c:v>8.9999999999999993E-3</c:v>
                  </c:pt>
                  <c:pt idx="45">
                    <c:v>1.01E-2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1.1999999999999999E-3</c:v>
                  </c:pt>
                </c:numCache>
              </c:numRef>
            </c:plus>
            <c:minus>
              <c:numRef>
                <c:f>A!$D$21:$D$991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1.4E-3</c:v>
                  </c:pt>
                  <c:pt idx="32">
                    <c:v>1.4E-3</c:v>
                  </c:pt>
                  <c:pt idx="33">
                    <c:v>1.5E-3</c:v>
                  </c:pt>
                  <c:pt idx="34">
                    <c:v>2.8E-3</c:v>
                  </c:pt>
                  <c:pt idx="35">
                    <c:v>2E-3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0</c:v>
                  </c:pt>
                  <c:pt idx="41">
                    <c:v>5.1999999999999998E-3</c:v>
                  </c:pt>
                  <c:pt idx="42">
                    <c:v>5.0000000000000001E-4</c:v>
                  </c:pt>
                  <c:pt idx="43">
                    <c:v>2.5000000000000001E-3</c:v>
                  </c:pt>
                  <c:pt idx="44">
                    <c:v>8.9999999999999993E-3</c:v>
                  </c:pt>
                  <c:pt idx="45">
                    <c:v>1.01E-2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-1488</c:v>
                </c:pt>
                <c:pt idx="1">
                  <c:v>-1181</c:v>
                </c:pt>
                <c:pt idx="2">
                  <c:v>-1117</c:v>
                </c:pt>
                <c:pt idx="3">
                  <c:v>-963</c:v>
                </c:pt>
                <c:pt idx="4">
                  <c:v>-907</c:v>
                </c:pt>
                <c:pt idx="5">
                  <c:v>-881</c:v>
                </c:pt>
                <c:pt idx="6">
                  <c:v>-741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987</c:v>
                </c:pt>
                <c:pt idx="11">
                  <c:v>1700</c:v>
                </c:pt>
                <c:pt idx="12">
                  <c:v>1712</c:v>
                </c:pt>
                <c:pt idx="13">
                  <c:v>1718</c:v>
                </c:pt>
                <c:pt idx="14">
                  <c:v>1720</c:v>
                </c:pt>
                <c:pt idx="15">
                  <c:v>7805</c:v>
                </c:pt>
                <c:pt idx="16">
                  <c:v>11175</c:v>
                </c:pt>
                <c:pt idx="17">
                  <c:v>11183</c:v>
                </c:pt>
                <c:pt idx="18">
                  <c:v>11183</c:v>
                </c:pt>
                <c:pt idx="19">
                  <c:v>11183</c:v>
                </c:pt>
                <c:pt idx="20">
                  <c:v>11183</c:v>
                </c:pt>
                <c:pt idx="21">
                  <c:v>11183</c:v>
                </c:pt>
                <c:pt idx="22">
                  <c:v>11183</c:v>
                </c:pt>
                <c:pt idx="23">
                  <c:v>11199</c:v>
                </c:pt>
                <c:pt idx="24">
                  <c:v>11455.5</c:v>
                </c:pt>
                <c:pt idx="25">
                  <c:v>11455.5</c:v>
                </c:pt>
                <c:pt idx="26">
                  <c:v>11455.5</c:v>
                </c:pt>
                <c:pt idx="27">
                  <c:v>11455.5</c:v>
                </c:pt>
                <c:pt idx="28">
                  <c:v>11455.5</c:v>
                </c:pt>
                <c:pt idx="29">
                  <c:v>12741</c:v>
                </c:pt>
                <c:pt idx="30">
                  <c:v>12895</c:v>
                </c:pt>
                <c:pt idx="31">
                  <c:v>12931</c:v>
                </c:pt>
                <c:pt idx="32">
                  <c:v>12931</c:v>
                </c:pt>
                <c:pt idx="33">
                  <c:v>13464</c:v>
                </c:pt>
                <c:pt idx="34">
                  <c:v>13628</c:v>
                </c:pt>
                <c:pt idx="35">
                  <c:v>13658</c:v>
                </c:pt>
                <c:pt idx="36">
                  <c:v>13674</c:v>
                </c:pt>
                <c:pt idx="37">
                  <c:v>13884</c:v>
                </c:pt>
                <c:pt idx="38">
                  <c:v>13894</c:v>
                </c:pt>
                <c:pt idx="39">
                  <c:v>13906</c:v>
                </c:pt>
                <c:pt idx="40">
                  <c:v>13908</c:v>
                </c:pt>
                <c:pt idx="41">
                  <c:v>14401</c:v>
                </c:pt>
                <c:pt idx="42">
                  <c:v>14419</c:v>
                </c:pt>
                <c:pt idx="43">
                  <c:v>14663</c:v>
                </c:pt>
                <c:pt idx="44">
                  <c:v>14839</c:v>
                </c:pt>
                <c:pt idx="45">
                  <c:v>14843</c:v>
                </c:pt>
                <c:pt idx="46">
                  <c:v>15346</c:v>
                </c:pt>
                <c:pt idx="47">
                  <c:v>15588</c:v>
                </c:pt>
                <c:pt idx="48">
                  <c:v>16345</c:v>
                </c:pt>
                <c:pt idx="49">
                  <c:v>16351</c:v>
                </c:pt>
                <c:pt idx="50">
                  <c:v>17294</c:v>
                </c:pt>
              </c:numCache>
            </c:numRef>
          </c:xVal>
          <c:yVal>
            <c:numRef>
              <c:f>A!$I$21:$I$991</c:f>
              <c:numCache>
                <c:formatCode>General</c:formatCode>
                <c:ptCount val="971"/>
                <c:pt idx="0">
                  <c:v>5.7900000028894283E-3</c:v>
                </c:pt>
                <c:pt idx="1">
                  <c:v>9.0300000010756776E-3</c:v>
                </c:pt>
                <c:pt idx="2">
                  <c:v>4.2170000000623986E-2</c:v>
                </c:pt>
                <c:pt idx="3">
                  <c:v>2.4130000001605367E-2</c:v>
                </c:pt>
                <c:pt idx="4">
                  <c:v>6.7899999994551763E-3</c:v>
                </c:pt>
                <c:pt idx="5">
                  <c:v>-5.1809999997203704E-2</c:v>
                </c:pt>
                <c:pt idx="6">
                  <c:v>-3.0000000006111804E-3</c:v>
                </c:pt>
                <c:pt idx="7">
                  <c:v>0</c:v>
                </c:pt>
                <c:pt idx="9">
                  <c:v>-5.5329999995592516E-2</c:v>
                </c:pt>
                <c:pt idx="10">
                  <c:v>1.7000000007101335E-2</c:v>
                </c:pt>
                <c:pt idx="11">
                  <c:v>-7.9999997979030013E-5</c:v>
                </c:pt>
                <c:pt idx="12">
                  <c:v>-5.6199999962700531E-3</c:v>
                </c:pt>
                <c:pt idx="13">
                  <c:v>-8.7999999959720299E-3</c:v>
                </c:pt>
                <c:pt idx="15">
                  <c:v>-7.0950000001175795E-2</c:v>
                </c:pt>
                <c:pt idx="16">
                  <c:v>-9.9250000006577466E-2</c:v>
                </c:pt>
                <c:pt idx="17">
                  <c:v>-8.4970000003522728E-2</c:v>
                </c:pt>
                <c:pt idx="18">
                  <c:v>-8.2970000003115274E-2</c:v>
                </c:pt>
                <c:pt idx="19">
                  <c:v>-8.1969999999273568E-2</c:v>
                </c:pt>
                <c:pt idx="20">
                  <c:v>-7.5969999998051208E-2</c:v>
                </c:pt>
                <c:pt idx="21">
                  <c:v>-7.5969999998051208E-2</c:v>
                </c:pt>
                <c:pt idx="22">
                  <c:v>-6.6969999999855645E-2</c:v>
                </c:pt>
                <c:pt idx="23">
                  <c:v>-9.1409999993629754E-2</c:v>
                </c:pt>
                <c:pt idx="29">
                  <c:v>-9.3189999999594875E-2</c:v>
                </c:pt>
                <c:pt idx="30">
                  <c:v>-0.10305000000516884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20-4FE4-ABEE-8C2ED715FF81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-1488</c:v>
                </c:pt>
                <c:pt idx="1">
                  <c:v>-1181</c:v>
                </c:pt>
                <c:pt idx="2">
                  <c:v>-1117</c:v>
                </c:pt>
                <c:pt idx="3">
                  <c:v>-963</c:v>
                </c:pt>
                <c:pt idx="4">
                  <c:v>-907</c:v>
                </c:pt>
                <c:pt idx="5">
                  <c:v>-881</c:v>
                </c:pt>
                <c:pt idx="6">
                  <c:v>-741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987</c:v>
                </c:pt>
                <c:pt idx="11">
                  <c:v>1700</c:v>
                </c:pt>
                <c:pt idx="12">
                  <c:v>1712</c:v>
                </c:pt>
                <c:pt idx="13">
                  <c:v>1718</c:v>
                </c:pt>
                <c:pt idx="14">
                  <c:v>1720</c:v>
                </c:pt>
                <c:pt idx="15">
                  <c:v>7805</c:v>
                </c:pt>
                <c:pt idx="16">
                  <c:v>11175</c:v>
                </c:pt>
                <c:pt idx="17">
                  <c:v>11183</c:v>
                </c:pt>
                <c:pt idx="18">
                  <c:v>11183</c:v>
                </c:pt>
                <c:pt idx="19">
                  <c:v>11183</c:v>
                </c:pt>
                <c:pt idx="20">
                  <c:v>11183</c:v>
                </c:pt>
                <c:pt idx="21">
                  <c:v>11183</c:v>
                </c:pt>
                <c:pt idx="22">
                  <c:v>11183</c:v>
                </c:pt>
                <c:pt idx="23">
                  <c:v>11199</c:v>
                </c:pt>
                <c:pt idx="24">
                  <c:v>11455.5</c:v>
                </c:pt>
                <c:pt idx="25">
                  <c:v>11455.5</c:v>
                </c:pt>
                <c:pt idx="26">
                  <c:v>11455.5</c:v>
                </c:pt>
                <c:pt idx="27">
                  <c:v>11455.5</c:v>
                </c:pt>
                <c:pt idx="28">
                  <c:v>11455.5</c:v>
                </c:pt>
                <c:pt idx="29">
                  <c:v>12741</c:v>
                </c:pt>
                <c:pt idx="30">
                  <c:v>12895</c:v>
                </c:pt>
                <c:pt idx="31">
                  <c:v>12931</c:v>
                </c:pt>
                <c:pt idx="32">
                  <c:v>12931</c:v>
                </c:pt>
                <c:pt idx="33">
                  <c:v>13464</c:v>
                </c:pt>
                <c:pt idx="34">
                  <c:v>13628</c:v>
                </c:pt>
                <c:pt idx="35">
                  <c:v>13658</c:v>
                </c:pt>
                <c:pt idx="36">
                  <c:v>13674</c:v>
                </c:pt>
                <c:pt idx="37">
                  <c:v>13884</c:v>
                </c:pt>
                <c:pt idx="38">
                  <c:v>13894</c:v>
                </c:pt>
                <c:pt idx="39">
                  <c:v>13906</c:v>
                </c:pt>
                <c:pt idx="40">
                  <c:v>13908</c:v>
                </c:pt>
                <c:pt idx="41">
                  <c:v>14401</c:v>
                </c:pt>
                <c:pt idx="42">
                  <c:v>14419</c:v>
                </c:pt>
                <c:pt idx="43">
                  <c:v>14663</c:v>
                </c:pt>
                <c:pt idx="44">
                  <c:v>14839</c:v>
                </c:pt>
                <c:pt idx="45">
                  <c:v>14843</c:v>
                </c:pt>
                <c:pt idx="46">
                  <c:v>15346</c:v>
                </c:pt>
                <c:pt idx="47">
                  <c:v>15588</c:v>
                </c:pt>
                <c:pt idx="48">
                  <c:v>16345</c:v>
                </c:pt>
                <c:pt idx="49">
                  <c:v>16351</c:v>
                </c:pt>
                <c:pt idx="50">
                  <c:v>17294</c:v>
                </c:pt>
              </c:numCache>
            </c:numRef>
          </c:xVal>
          <c:yVal>
            <c:numRef>
              <c:f>A!$J$21:$J$991</c:f>
              <c:numCache>
                <c:formatCode>General</c:formatCode>
                <c:ptCount val="971"/>
                <c:pt idx="0">
                  <c:v>-2.9080000000249129E-2</c:v>
                </c:pt>
                <c:pt idx="36">
                  <c:v>-9.7260000002279412E-2</c:v>
                </c:pt>
                <c:pt idx="37">
                  <c:v>-9.8260000006121118E-2</c:v>
                </c:pt>
                <c:pt idx="41">
                  <c:v>-9.9490000000514556E-2</c:v>
                </c:pt>
                <c:pt idx="42">
                  <c:v>-9.8309999993944075E-2</c:v>
                </c:pt>
                <c:pt idx="43">
                  <c:v>-0.1009699999995064</c:v>
                </c:pt>
                <c:pt idx="44">
                  <c:v>-0.10190999999758787</c:v>
                </c:pt>
                <c:pt idx="45">
                  <c:v>-0.10207000000809785</c:v>
                </c:pt>
                <c:pt idx="47">
                  <c:v>-0.10371999999915715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20-4FE4-ABEE-8C2ED715FF81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1.4E-3</c:v>
                  </c:pt>
                  <c:pt idx="32">
                    <c:v>1.4E-3</c:v>
                  </c:pt>
                  <c:pt idx="33">
                    <c:v>1.5E-3</c:v>
                  </c:pt>
                  <c:pt idx="34">
                    <c:v>2.8E-3</c:v>
                  </c:pt>
                  <c:pt idx="35">
                    <c:v>2E-3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0</c:v>
                  </c:pt>
                  <c:pt idx="41">
                    <c:v>5.1999999999999998E-3</c:v>
                  </c:pt>
                  <c:pt idx="42">
                    <c:v>5.0000000000000001E-4</c:v>
                  </c:pt>
                  <c:pt idx="43">
                    <c:v>2.5000000000000001E-3</c:v>
                  </c:pt>
                  <c:pt idx="44">
                    <c:v>8.9999999999999993E-3</c:v>
                  </c:pt>
                  <c:pt idx="45">
                    <c:v>1.01E-2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1.1999999999999999E-3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1.4E-3</c:v>
                  </c:pt>
                  <c:pt idx="32">
                    <c:v>1.4E-3</c:v>
                  </c:pt>
                  <c:pt idx="33">
                    <c:v>1.5E-3</c:v>
                  </c:pt>
                  <c:pt idx="34">
                    <c:v>2.8E-3</c:v>
                  </c:pt>
                  <c:pt idx="35">
                    <c:v>2E-3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0</c:v>
                  </c:pt>
                  <c:pt idx="41">
                    <c:v>5.1999999999999998E-3</c:v>
                  </c:pt>
                  <c:pt idx="42">
                    <c:v>5.0000000000000001E-4</c:v>
                  </c:pt>
                  <c:pt idx="43">
                    <c:v>2.5000000000000001E-3</c:v>
                  </c:pt>
                  <c:pt idx="44">
                    <c:v>8.9999999999999993E-3</c:v>
                  </c:pt>
                  <c:pt idx="45">
                    <c:v>1.01E-2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-1488</c:v>
                </c:pt>
                <c:pt idx="1">
                  <c:v>-1181</c:v>
                </c:pt>
                <c:pt idx="2">
                  <c:v>-1117</c:v>
                </c:pt>
                <c:pt idx="3">
                  <c:v>-963</c:v>
                </c:pt>
                <c:pt idx="4">
                  <c:v>-907</c:v>
                </c:pt>
                <c:pt idx="5">
                  <c:v>-881</c:v>
                </c:pt>
                <c:pt idx="6">
                  <c:v>-741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987</c:v>
                </c:pt>
                <c:pt idx="11">
                  <c:v>1700</c:v>
                </c:pt>
                <c:pt idx="12">
                  <c:v>1712</c:v>
                </c:pt>
                <c:pt idx="13">
                  <c:v>1718</c:v>
                </c:pt>
                <c:pt idx="14">
                  <c:v>1720</c:v>
                </c:pt>
                <c:pt idx="15">
                  <c:v>7805</c:v>
                </c:pt>
                <c:pt idx="16">
                  <c:v>11175</c:v>
                </c:pt>
                <c:pt idx="17">
                  <c:v>11183</c:v>
                </c:pt>
                <c:pt idx="18">
                  <c:v>11183</c:v>
                </c:pt>
                <c:pt idx="19">
                  <c:v>11183</c:v>
                </c:pt>
                <c:pt idx="20">
                  <c:v>11183</c:v>
                </c:pt>
                <c:pt idx="21">
                  <c:v>11183</c:v>
                </c:pt>
                <c:pt idx="22">
                  <c:v>11183</c:v>
                </c:pt>
                <c:pt idx="23">
                  <c:v>11199</c:v>
                </c:pt>
                <c:pt idx="24">
                  <c:v>11455.5</c:v>
                </c:pt>
                <c:pt idx="25">
                  <c:v>11455.5</c:v>
                </c:pt>
                <c:pt idx="26">
                  <c:v>11455.5</c:v>
                </c:pt>
                <c:pt idx="27">
                  <c:v>11455.5</c:v>
                </c:pt>
                <c:pt idx="28">
                  <c:v>11455.5</c:v>
                </c:pt>
                <c:pt idx="29">
                  <c:v>12741</c:v>
                </c:pt>
                <c:pt idx="30">
                  <c:v>12895</c:v>
                </c:pt>
                <c:pt idx="31">
                  <c:v>12931</c:v>
                </c:pt>
                <c:pt idx="32">
                  <c:v>12931</c:v>
                </c:pt>
                <c:pt idx="33">
                  <c:v>13464</c:v>
                </c:pt>
                <c:pt idx="34">
                  <c:v>13628</c:v>
                </c:pt>
                <c:pt idx="35">
                  <c:v>13658</c:v>
                </c:pt>
                <c:pt idx="36">
                  <c:v>13674</c:v>
                </c:pt>
                <c:pt idx="37">
                  <c:v>13884</c:v>
                </c:pt>
                <c:pt idx="38">
                  <c:v>13894</c:v>
                </c:pt>
                <c:pt idx="39">
                  <c:v>13906</c:v>
                </c:pt>
                <c:pt idx="40">
                  <c:v>13908</c:v>
                </c:pt>
                <c:pt idx="41">
                  <c:v>14401</c:v>
                </c:pt>
                <c:pt idx="42">
                  <c:v>14419</c:v>
                </c:pt>
                <c:pt idx="43">
                  <c:v>14663</c:v>
                </c:pt>
                <c:pt idx="44">
                  <c:v>14839</c:v>
                </c:pt>
                <c:pt idx="45">
                  <c:v>14843</c:v>
                </c:pt>
                <c:pt idx="46">
                  <c:v>15346</c:v>
                </c:pt>
                <c:pt idx="47">
                  <c:v>15588</c:v>
                </c:pt>
                <c:pt idx="48">
                  <c:v>16345</c:v>
                </c:pt>
                <c:pt idx="49">
                  <c:v>16351</c:v>
                </c:pt>
                <c:pt idx="50">
                  <c:v>17294</c:v>
                </c:pt>
              </c:numCache>
            </c:numRef>
          </c:xVal>
          <c:yVal>
            <c:numRef>
              <c:f>A!$K$21:$K$991</c:f>
              <c:numCache>
                <c:formatCode>General</c:formatCode>
                <c:ptCount val="971"/>
                <c:pt idx="31">
                  <c:v>-8.7189999998372514E-2</c:v>
                </c:pt>
                <c:pt idx="32">
                  <c:v>-8.7189999998372514E-2</c:v>
                </c:pt>
                <c:pt idx="33">
                  <c:v>-9.8760000000766013E-2</c:v>
                </c:pt>
                <c:pt idx="34">
                  <c:v>-0.10145000000193249</c:v>
                </c:pt>
                <c:pt idx="35">
                  <c:v>-9.4120000008842908E-2</c:v>
                </c:pt>
                <c:pt idx="38">
                  <c:v>-9.4960000002174638E-2</c:v>
                </c:pt>
                <c:pt idx="39">
                  <c:v>-9.8640000003797468E-2</c:v>
                </c:pt>
                <c:pt idx="40">
                  <c:v>-0.10121999999682885</c:v>
                </c:pt>
                <c:pt idx="46">
                  <c:v>-0.10053999999945518</c:v>
                </c:pt>
                <c:pt idx="48">
                  <c:v>-0.1029500000004191</c:v>
                </c:pt>
                <c:pt idx="49">
                  <c:v>-0.10448999999789521</c:v>
                </c:pt>
                <c:pt idx="50">
                  <c:v>-0.11196000000200002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20-4FE4-ABEE-8C2ED715FF81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1.4E-3</c:v>
                  </c:pt>
                  <c:pt idx="32">
                    <c:v>1.4E-3</c:v>
                  </c:pt>
                  <c:pt idx="33">
                    <c:v>1.5E-3</c:v>
                  </c:pt>
                  <c:pt idx="34">
                    <c:v>2.8E-3</c:v>
                  </c:pt>
                  <c:pt idx="35">
                    <c:v>2E-3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0</c:v>
                  </c:pt>
                  <c:pt idx="41">
                    <c:v>5.1999999999999998E-3</c:v>
                  </c:pt>
                  <c:pt idx="42">
                    <c:v>5.0000000000000001E-4</c:v>
                  </c:pt>
                  <c:pt idx="43">
                    <c:v>2.5000000000000001E-3</c:v>
                  </c:pt>
                  <c:pt idx="44">
                    <c:v>8.9999999999999993E-3</c:v>
                  </c:pt>
                  <c:pt idx="45">
                    <c:v>1.01E-2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1.1999999999999999E-3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1.4E-3</c:v>
                  </c:pt>
                  <c:pt idx="32">
                    <c:v>1.4E-3</c:v>
                  </c:pt>
                  <c:pt idx="33">
                    <c:v>1.5E-3</c:v>
                  </c:pt>
                  <c:pt idx="34">
                    <c:v>2.8E-3</c:v>
                  </c:pt>
                  <c:pt idx="35">
                    <c:v>2E-3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0</c:v>
                  </c:pt>
                  <c:pt idx="41">
                    <c:v>5.1999999999999998E-3</c:v>
                  </c:pt>
                  <c:pt idx="42">
                    <c:v>5.0000000000000001E-4</c:v>
                  </c:pt>
                  <c:pt idx="43">
                    <c:v>2.5000000000000001E-3</c:v>
                  </c:pt>
                  <c:pt idx="44">
                    <c:v>8.9999999999999993E-3</c:v>
                  </c:pt>
                  <c:pt idx="45">
                    <c:v>1.01E-2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-1488</c:v>
                </c:pt>
                <c:pt idx="1">
                  <c:v>-1181</c:v>
                </c:pt>
                <c:pt idx="2">
                  <c:v>-1117</c:v>
                </c:pt>
                <c:pt idx="3">
                  <c:v>-963</c:v>
                </c:pt>
                <c:pt idx="4">
                  <c:v>-907</c:v>
                </c:pt>
                <c:pt idx="5">
                  <c:v>-881</c:v>
                </c:pt>
                <c:pt idx="6">
                  <c:v>-741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987</c:v>
                </c:pt>
                <c:pt idx="11">
                  <c:v>1700</c:v>
                </c:pt>
                <c:pt idx="12">
                  <c:v>1712</c:v>
                </c:pt>
                <c:pt idx="13">
                  <c:v>1718</c:v>
                </c:pt>
                <c:pt idx="14">
                  <c:v>1720</c:v>
                </c:pt>
                <c:pt idx="15">
                  <c:v>7805</c:v>
                </c:pt>
                <c:pt idx="16">
                  <c:v>11175</c:v>
                </c:pt>
                <c:pt idx="17">
                  <c:v>11183</c:v>
                </c:pt>
                <c:pt idx="18">
                  <c:v>11183</c:v>
                </c:pt>
                <c:pt idx="19">
                  <c:v>11183</c:v>
                </c:pt>
                <c:pt idx="20">
                  <c:v>11183</c:v>
                </c:pt>
                <c:pt idx="21">
                  <c:v>11183</c:v>
                </c:pt>
                <c:pt idx="22">
                  <c:v>11183</c:v>
                </c:pt>
                <c:pt idx="23">
                  <c:v>11199</c:v>
                </c:pt>
                <c:pt idx="24">
                  <c:v>11455.5</c:v>
                </c:pt>
                <c:pt idx="25">
                  <c:v>11455.5</c:v>
                </c:pt>
                <c:pt idx="26">
                  <c:v>11455.5</c:v>
                </c:pt>
                <c:pt idx="27">
                  <c:v>11455.5</c:v>
                </c:pt>
                <c:pt idx="28">
                  <c:v>11455.5</c:v>
                </c:pt>
                <c:pt idx="29">
                  <c:v>12741</c:v>
                </c:pt>
                <c:pt idx="30">
                  <c:v>12895</c:v>
                </c:pt>
                <c:pt idx="31">
                  <c:v>12931</c:v>
                </c:pt>
                <c:pt idx="32">
                  <c:v>12931</c:v>
                </c:pt>
                <c:pt idx="33">
                  <c:v>13464</c:v>
                </c:pt>
                <c:pt idx="34">
                  <c:v>13628</c:v>
                </c:pt>
                <c:pt idx="35">
                  <c:v>13658</c:v>
                </c:pt>
                <c:pt idx="36">
                  <c:v>13674</c:v>
                </c:pt>
                <c:pt idx="37">
                  <c:v>13884</c:v>
                </c:pt>
                <c:pt idx="38">
                  <c:v>13894</c:v>
                </c:pt>
                <c:pt idx="39">
                  <c:v>13906</c:v>
                </c:pt>
                <c:pt idx="40">
                  <c:v>13908</c:v>
                </c:pt>
                <c:pt idx="41">
                  <c:v>14401</c:v>
                </c:pt>
                <c:pt idx="42">
                  <c:v>14419</c:v>
                </c:pt>
                <c:pt idx="43">
                  <c:v>14663</c:v>
                </c:pt>
                <c:pt idx="44">
                  <c:v>14839</c:v>
                </c:pt>
                <c:pt idx="45">
                  <c:v>14843</c:v>
                </c:pt>
                <c:pt idx="46">
                  <c:v>15346</c:v>
                </c:pt>
                <c:pt idx="47">
                  <c:v>15588</c:v>
                </c:pt>
                <c:pt idx="48">
                  <c:v>16345</c:v>
                </c:pt>
                <c:pt idx="49">
                  <c:v>16351</c:v>
                </c:pt>
                <c:pt idx="50">
                  <c:v>17294</c:v>
                </c:pt>
              </c:numCache>
            </c:numRef>
          </c:xVal>
          <c:yVal>
            <c:numRef>
              <c:f>A!$L$21:$L$991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20-4FE4-ABEE-8C2ED715FF81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1.4E-3</c:v>
                  </c:pt>
                  <c:pt idx="32">
                    <c:v>1.4E-3</c:v>
                  </c:pt>
                  <c:pt idx="33">
                    <c:v>1.5E-3</c:v>
                  </c:pt>
                  <c:pt idx="34">
                    <c:v>2.8E-3</c:v>
                  </c:pt>
                  <c:pt idx="35">
                    <c:v>2E-3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0</c:v>
                  </c:pt>
                  <c:pt idx="41">
                    <c:v>5.1999999999999998E-3</c:v>
                  </c:pt>
                  <c:pt idx="42">
                    <c:v>5.0000000000000001E-4</c:v>
                  </c:pt>
                  <c:pt idx="43">
                    <c:v>2.5000000000000001E-3</c:v>
                  </c:pt>
                  <c:pt idx="44">
                    <c:v>8.9999999999999993E-3</c:v>
                  </c:pt>
                  <c:pt idx="45">
                    <c:v>1.01E-2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1.1999999999999999E-3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1.4E-3</c:v>
                  </c:pt>
                  <c:pt idx="32">
                    <c:v>1.4E-3</c:v>
                  </c:pt>
                  <c:pt idx="33">
                    <c:v>1.5E-3</c:v>
                  </c:pt>
                  <c:pt idx="34">
                    <c:v>2.8E-3</c:v>
                  </c:pt>
                  <c:pt idx="35">
                    <c:v>2E-3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0</c:v>
                  </c:pt>
                  <c:pt idx="41">
                    <c:v>5.1999999999999998E-3</c:v>
                  </c:pt>
                  <c:pt idx="42">
                    <c:v>5.0000000000000001E-4</c:v>
                  </c:pt>
                  <c:pt idx="43">
                    <c:v>2.5000000000000001E-3</c:v>
                  </c:pt>
                  <c:pt idx="44">
                    <c:v>8.9999999999999993E-3</c:v>
                  </c:pt>
                  <c:pt idx="45">
                    <c:v>1.01E-2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-1488</c:v>
                </c:pt>
                <c:pt idx="1">
                  <c:v>-1181</c:v>
                </c:pt>
                <c:pt idx="2">
                  <c:v>-1117</c:v>
                </c:pt>
                <c:pt idx="3">
                  <c:v>-963</c:v>
                </c:pt>
                <c:pt idx="4">
                  <c:v>-907</c:v>
                </c:pt>
                <c:pt idx="5">
                  <c:v>-881</c:v>
                </c:pt>
                <c:pt idx="6">
                  <c:v>-741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987</c:v>
                </c:pt>
                <c:pt idx="11">
                  <c:v>1700</c:v>
                </c:pt>
                <c:pt idx="12">
                  <c:v>1712</c:v>
                </c:pt>
                <c:pt idx="13">
                  <c:v>1718</c:v>
                </c:pt>
                <c:pt idx="14">
                  <c:v>1720</c:v>
                </c:pt>
                <c:pt idx="15">
                  <c:v>7805</c:v>
                </c:pt>
                <c:pt idx="16">
                  <c:v>11175</c:v>
                </c:pt>
                <c:pt idx="17">
                  <c:v>11183</c:v>
                </c:pt>
                <c:pt idx="18">
                  <c:v>11183</c:v>
                </c:pt>
                <c:pt idx="19">
                  <c:v>11183</c:v>
                </c:pt>
                <c:pt idx="20">
                  <c:v>11183</c:v>
                </c:pt>
                <c:pt idx="21">
                  <c:v>11183</c:v>
                </c:pt>
                <c:pt idx="22">
                  <c:v>11183</c:v>
                </c:pt>
                <c:pt idx="23">
                  <c:v>11199</c:v>
                </c:pt>
                <c:pt idx="24">
                  <c:v>11455.5</c:v>
                </c:pt>
                <c:pt idx="25">
                  <c:v>11455.5</c:v>
                </c:pt>
                <c:pt idx="26">
                  <c:v>11455.5</c:v>
                </c:pt>
                <c:pt idx="27">
                  <c:v>11455.5</c:v>
                </c:pt>
                <c:pt idx="28">
                  <c:v>11455.5</c:v>
                </c:pt>
                <c:pt idx="29">
                  <c:v>12741</c:v>
                </c:pt>
                <c:pt idx="30">
                  <c:v>12895</c:v>
                </c:pt>
                <c:pt idx="31">
                  <c:v>12931</c:v>
                </c:pt>
                <c:pt idx="32">
                  <c:v>12931</c:v>
                </c:pt>
                <c:pt idx="33">
                  <c:v>13464</c:v>
                </c:pt>
                <c:pt idx="34">
                  <c:v>13628</c:v>
                </c:pt>
                <c:pt idx="35">
                  <c:v>13658</c:v>
                </c:pt>
                <c:pt idx="36">
                  <c:v>13674</c:v>
                </c:pt>
                <c:pt idx="37">
                  <c:v>13884</c:v>
                </c:pt>
                <c:pt idx="38">
                  <c:v>13894</c:v>
                </c:pt>
                <c:pt idx="39">
                  <c:v>13906</c:v>
                </c:pt>
                <c:pt idx="40">
                  <c:v>13908</c:v>
                </c:pt>
                <c:pt idx="41">
                  <c:v>14401</c:v>
                </c:pt>
                <c:pt idx="42">
                  <c:v>14419</c:v>
                </c:pt>
                <c:pt idx="43">
                  <c:v>14663</c:v>
                </c:pt>
                <c:pt idx="44">
                  <c:v>14839</c:v>
                </c:pt>
                <c:pt idx="45">
                  <c:v>14843</c:v>
                </c:pt>
                <c:pt idx="46">
                  <c:v>15346</c:v>
                </c:pt>
                <c:pt idx="47">
                  <c:v>15588</c:v>
                </c:pt>
                <c:pt idx="48">
                  <c:v>16345</c:v>
                </c:pt>
                <c:pt idx="49">
                  <c:v>16351</c:v>
                </c:pt>
                <c:pt idx="50">
                  <c:v>17294</c:v>
                </c:pt>
              </c:numCache>
            </c:numRef>
          </c:xVal>
          <c:yVal>
            <c:numRef>
              <c:f>A!$M$21:$M$991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20-4FE4-ABEE-8C2ED715FF81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1.4E-3</c:v>
                  </c:pt>
                  <c:pt idx="32">
                    <c:v>1.4E-3</c:v>
                  </c:pt>
                  <c:pt idx="33">
                    <c:v>1.5E-3</c:v>
                  </c:pt>
                  <c:pt idx="34">
                    <c:v>2.8E-3</c:v>
                  </c:pt>
                  <c:pt idx="35">
                    <c:v>2E-3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0</c:v>
                  </c:pt>
                  <c:pt idx="41">
                    <c:v>5.1999999999999998E-3</c:v>
                  </c:pt>
                  <c:pt idx="42">
                    <c:v>5.0000000000000001E-4</c:v>
                  </c:pt>
                  <c:pt idx="43">
                    <c:v>2.5000000000000001E-3</c:v>
                  </c:pt>
                  <c:pt idx="44">
                    <c:v>8.9999999999999993E-3</c:v>
                  </c:pt>
                  <c:pt idx="45">
                    <c:v>1.01E-2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1.1999999999999999E-3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1">
                    <c:v>1.4E-3</c:v>
                  </c:pt>
                  <c:pt idx="32">
                    <c:v>1.4E-3</c:v>
                  </c:pt>
                  <c:pt idx="33">
                    <c:v>1.5E-3</c:v>
                  </c:pt>
                  <c:pt idx="34">
                    <c:v>2.8E-3</c:v>
                  </c:pt>
                  <c:pt idx="35">
                    <c:v>2E-3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0</c:v>
                  </c:pt>
                  <c:pt idx="41">
                    <c:v>5.1999999999999998E-3</c:v>
                  </c:pt>
                  <c:pt idx="42">
                    <c:v>5.0000000000000001E-4</c:v>
                  </c:pt>
                  <c:pt idx="43">
                    <c:v>2.5000000000000001E-3</c:v>
                  </c:pt>
                  <c:pt idx="44">
                    <c:v>8.9999999999999993E-3</c:v>
                  </c:pt>
                  <c:pt idx="45">
                    <c:v>1.01E-2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-1488</c:v>
                </c:pt>
                <c:pt idx="1">
                  <c:v>-1181</c:v>
                </c:pt>
                <c:pt idx="2">
                  <c:v>-1117</c:v>
                </c:pt>
                <c:pt idx="3">
                  <c:v>-963</c:v>
                </c:pt>
                <c:pt idx="4">
                  <c:v>-907</c:v>
                </c:pt>
                <c:pt idx="5">
                  <c:v>-881</c:v>
                </c:pt>
                <c:pt idx="6">
                  <c:v>-741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987</c:v>
                </c:pt>
                <c:pt idx="11">
                  <c:v>1700</c:v>
                </c:pt>
                <c:pt idx="12">
                  <c:v>1712</c:v>
                </c:pt>
                <c:pt idx="13">
                  <c:v>1718</c:v>
                </c:pt>
                <c:pt idx="14">
                  <c:v>1720</c:v>
                </c:pt>
                <c:pt idx="15">
                  <c:v>7805</c:v>
                </c:pt>
                <c:pt idx="16">
                  <c:v>11175</c:v>
                </c:pt>
                <c:pt idx="17">
                  <c:v>11183</c:v>
                </c:pt>
                <c:pt idx="18">
                  <c:v>11183</c:v>
                </c:pt>
                <c:pt idx="19">
                  <c:v>11183</c:v>
                </c:pt>
                <c:pt idx="20">
                  <c:v>11183</c:v>
                </c:pt>
                <c:pt idx="21">
                  <c:v>11183</c:v>
                </c:pt>
                <c:pt idx="22">
                  <c:v>11183</c:v>
                </c:pt>
                <c:pt idx="23">
                  <c:v>11199</c:v>
                </c:pt>
                <c:pt idx="24">
                  <c:v>11455.5</c:v>
                </c:pt>
                <c:pt idx="25">
                  <c:v>11455.5</c:v>
                </c:pt>
                <c:pt idx="26">
                  <c:v>11455.5</c:v>
                </c:pt>
                <c:pt idx="27">
                  <c:v>11455.5</c:v>
                </c:pt>
                <c:pt idx="28">
                  <c:v>11455.5</c:v>
                </c:pt>
                <c:pt idx="29">
                  <c:v>12741</c:v>
                </c:pt>
                <c:pt idx="30">
                  <c:v>12895</c:v>
                </c:pt>
                <c:pt idx="31">
                  <c:v>12931</c:v>
                </c:pt>
                <c:pt idx="32">
                  <c:v>12931</c:v>
                </c:pt>
                <c:pt idx="33">
                  <c:v>13464</c:v>
                </c:pt>
                <c:pt idx="34">
                  <c:v>13628</c:v>
                </c:pt>
                <c:pt idx="35">
                  <c:v>13658</c:v>
                </c:pt>
                <c:pt idx="36">
                  <c:v>13674</c:v>
                </c:pt>
                <c:pt idx="37">
                  <c:v>13884</c:v>
                </c:pt>
                <c:pt idx="38">
                  <c:v>13894</c:v>
                </c:pt>
                <c:pt idx="39">
                  <c:v>13906</c:v>
                </c:pt>
                <c:pt idx="40">
                  <c:v>13908</c:v>
                </c:pt>
                <c:pt idx="41">
                  <c:v>14401</c:v>
                </c:pt>
                <c:pt idx="42">
                  <c:v>14419</c:v>
                </c:pt>
                <c:pt idx="43">
                  <c:v>14663</c:v>
                </c:pt>
                <c:pt idx="44">
                  <c:v>14839</c:v>
                </c:pt>
                <c:pt idx="45">
                  <c:v>14843</c:v>
                </c:pt>
                <c:pt idx="46">
                  <c:v>15346</c:v>
                </c:pt>
                <c:pt idx="47">
                  <c:v>15588</c:v>
                </c:pt>
                <c:pt idx="48">
                  <c:v>16345</c:v>
                </c:pt>
                <c:pt idx="49">
                  <c:v>16351</c:v>
                </c:pt>
                <c:pt idx="50">
                  <c:v>17294</c:v>
                </c:pt>
              </c:numCache>
            </c:numRef>
          </c:xVal>
          <c:yVal>
            <c:numRef>
              <c:f>A!$N$21:$N$991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20-4FE4-ABEE-8C2ED715FF81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A!$F$21:$F$991</c:f>
              <c:numCache>
                <c:formatCode>General</c:formatCode>
                <c:ptCount val="971"/>
                <c:pt idx="0">
                  <c:v>-1488</c:v>
                </c:pt>
                <c:pt idx="1">
                  <c:v>-1181</c:v>
                </c:pt>
                <c:pt idx="2">
                  <c:v>-1117</c:v>
                </c:pt>
                <c:pt idx="3">
                  <c:v>-963</c:v>
                </c:pt>
                <c:pt idx="4">
                  <c:v>-907</c:v>
                </c:pt>
                <c:pt idx="5">
                  <c:v>-881</c:v>
                </c:pt>
                <c:pt idx="6">
                  <c:v>-741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987</c:v>
                </c:pt>
                <c:pt idx="11">
                  <c:v>1700</c:v>
                </c:pt>
                <c:pt idx="12">
                  <c:v>1712</c:v>
                </c:pt>
                <c:pt idx="13">
                  <c:v>1718</c:v>
                </c:pt>
                <c:pt idx="14">
                  <c:v>1720</c:v>
                </c:pt>
                <c:pt idx="15">
                  <c:v>7805</c:v>
                </c:pt>
                <c:pt idx="16">
                  <c:v>11175</c:v>
                </c:pt>
                <c:pt idx="17">
                  <c:v>11183</c:v>
                </c:pt>
                <c:pt idx="18">
                  <c:v>11183</c:v>
                </c:pt>
                <c:pt idx="19">
                  <c:v>11183</c:v>
                </c:pt>
                <c:pt idx="20">
                  <c:v>11183</c:v>
                </c:pt>
                <c:pt idx="21">
                  <c:v>11183</c:v>
                </c:pt>
                <c:pt idx="22">
                  <c:v>11183</c:v>
                </c:pt>
                <c:pt idx="23">
                  <c:v>11199</c:v>
                </c:pt>
                <c:pt idx="24">
                  <c:v>11455.5</c:v>
                </c:pt>
                <c:pt idx="25">
                  <c:v>11455.5</c:v>
                </c:pt>
                <c:pt idx="26">
                  <c:v>11455.5</c:v>
                </c:pt>
                <c:pt idx="27">
                  <c:v>11455.5</c:v>
                </c:pt>
                <c:pt idx="28">
                  <c:v>11455.5</c:v>
                </c:pt>
                <c:pt idx="29">
                  <c:v>12741</c:v>
                </c:pt>
                <c:pt idx="30">
                  <c:v>12895</c:v>
                </c:pt>
                <c:pt idx="31">
                  <c:v>12931</c:v>
                </c:pt>
                <c:pt idx="32">
                  <c:v>12931</c:v>
                </c:pt>
                <c:pt idx="33">
                  <c:v>13464</c:v>
                </c:pt>
                <c:pt idx="34">
                  <c:v>13628</c:v>
                </c:pt>
                <c:pt idx="35">
                  <c:v>13658</c:v>
                </c:pt>
                <c:pt idx="36">
                  <c:v>13674</c:v>
                </c:pt>
                <c:pt idx="37">
                  <c:v>13884</c:v>
                </c:pt>
                <c:pt idx="38">
                  <c:v>13894</c:v>
                </c:pt>
                <c:pt idx="39">
                  <c:v>13906</c:v>
                </c:pt>
                <c:pt idx="40">
                  <c:v>13908</c:v>
                </c:pt>
                <c:pt idx="41">
                  <c:v>14401</c:v>
                </c:pt>
                <c:pt idx="42">
                  <c:v>14419</c:v>
                </c:pt>
                <c:pt idx="43">
                  <c:v>14663</c:v>
                </c:pt>
                <c:pt idx="44">
                  <c:v>14839</c:v>
                </c:pt>
                <c:pt idx="45">
                  <c:v>14843</c:v>
                </c:pt>
                <c:pt idx="46">
                  <c:v>15346</c:v>
                </c:pt>
                <c:pt idx="47">
                  <c:v>15588</c:v>
                </c:pt>
                <c:pt idx="48">
                  <c:v>16345</c:v>
                </c:pt>
                <c:pt idx="49">
                  <c:v>16351</c:v>
                </c:pt>
                <c:pt idx="50">
                  <c:v>17294</c:v>
                </c:pt>
              </c:numCache>
            </c:numRef>
          </c:xVal>
          <c:yVal>
            <c:numRef>
              <c:f>A!$O$21:$O$991</c:f>
              <c:numCache>
                <c:formatCode>General</c:formatCode>
                <c:ptCount val="971"/>
                <c:pt idx="0">
                  <c:v>-4.4335574134593374E-2</c:v>
                </c:pt>
                <c:pt idx="1">
                  <c:v>-4.5398732242936002E-2</c:v>
                </c:pt>
                <c:pt idx="2">
                  <c:v>-4.5620367809496035E-2</c:v>
                </c:pt>
                <c:pt idx="3">
                  <c:v>-4.6153678391531103E-2</c:v>
                </c:pt>
                <c:pt idx="4">
                  <c:v>-4.6347609512271126E-2</c:v>
                </c:pt>
                <c:pt idx="5">
                  <c:v>-4.6437648961186136E-2</c:v>
                </c:pt>
                <c:pt idx="6">
                  <c:v>-4.6922476763036194E-2</c:v>
                </c:pt>
                <c:pt idx="7">
                  <c:v>-4.9488601057114022E-2</c:v>
                </c:pt>
                <c:pt idx="8">
                  <c:v>-4.9488601057114022E-2</c:v>
                </c:pt>
                <c:pt idx="9">
                  <c:v>-4.9502453280024027E-2</c:v>
                </c:pt>
                <c:pt idx="10">
                  <c:v>-5.2906637060156955E-2</c:v>
                </c:pt>
                <c:pt idx="11">
                  <c:v>-5.5375795793864764E-2</c:v>
                </c:pt>
                <c:pt idx="12">
                  <c:v>-5.5417352462594771E-2</c:v>
                </c:pt>
                <c:pt idx="13">
                  <c:v>-5.5438130796959771E-2</c:v>
                </c:pt>
                <c:pt idx="14">
                  <c:v>-5.5445056908414773E-2</c:v>
                </c:pt>
                <c:pt idx="15">
                  <c:v>-7.6517751010254931E-2</c:v>
                </c:pt>
                <c:pt idx="16">
                  <c:v>-8.8188248811931408E-2</c:v>
                </c:pt>
                <c:pt idx="17">
                  <c:v>-8.8215953257751417E-2</c:v>
                </c:pt>
                <c:pt idx="18">
                  <c:v>-8.8215953257751417E-2</c:v>
                </c:pt>
                <c:pt idx="19">
                  <c:v>-8.8215953257751417E-2</c:v>
                </c:pt>
                <c:pt idx="20">
                  <c:v>-8.8215953257751417E-2</c:v>
                </c:pt>
                <c:pt idx="21">
                  <c:v>-8.8215953257751417E-2</c:v>
                </c:pt>
                <c:pt idx="22">
                  <c:v>-8.8215953257751417E-2</c:v>
                </c:pt>
                <c:pt idx="23">
                  <c:v>-8.8271362149391422E-2</c:v>
                </c:pt>
                <c:pt idx="24">
                  <c:v>-8.9159635943495283E-2</c:v>
                </c:pt>
                <c:pt idx="25">
                  <c:v>-8.9159635943495283E-2</c:v>
                </c:pt>
                <c:pt idx="26">
                  <c:v>-8.9159635943495283E-2</c:v>
                </c:pt>
                <c:pt idx="27">
                  <c:v>-8.9159635943495283E-2</c:v>
                </c:pt>
                <c:pt idx="28">
                  <c:v>-8.9159635943495283E-2</c:v>
                </c:pt>
                <c:pt idx="29">
                  <c:v>-9.3611394081197091E-2</c:v>
                </c:pt>
                <c:pt idx="30">
                  <c:v>-9.4144704663232159E-2</c:v>
                </c:pt>
                <c:pt idx="31">
                  <c:v>-9.4269374669422173E-2</c:v>
                </c:pt>
                <c:pt idx="32">
                  <c:v>-9.4269374669422173E-2</c:v>
                </c:pt>
                <c:pt idx="33">
                  <c:v>-9.6115183372179919E-2</c:v>
                </c:pt>
                <c:pt idx="34">
                  <c:v>-9.6683124511489985E-2</c:v>
                </c:pt>
                <c:pt idx="35">
                  <c:v>-9.6787016183315006E-2</c:v>
                </c:pt>
                <c:pt idx="36">
                  <c:v>-9.6842425074954996E-2</c:v>
                </c:pt>
                <c:pt idx="37">
                  <c:v>-9.7569666777730102E-2</c:v>
                </c:pt>
                <c:pt idx="38">
                  <c:v>-9.76042973350051E-2</c:v>
                </c:pt>
                <c:pt idx="39">
                  <c:v>-9.76458540037351E-2</c:v>
                </c:pt>
                <c:pt idx="40">
                  <c:v>-9.7652780115190102E-2</c:v>
                </c:pt>
                <c:pt idx="41">
                  <c:v>-9.9360066588847828E-2</c:v>
                </c:pt>
                <c:pt idx="42">
                  <c:v>-9.9422401591942822E-2</c:v>
                </c:pt>
                <c:pt idx="43">
                  <c:v>-0.10026738718945294</c:v>
                </c:pt>
                <c:pt idx="44">
                  <c:v>-0.10087688499749302</c:v>
                </c:pt>
                <c:pt idx="45">
                  <c:v>-0.10089073722040301</c:v>
                </c:pt>
                <c:pt idx="46">
                  <c:v>-0.10263265425133575</c:v>
                </c:pt>
                <c:pt idx="47">
                  <c:v>-0.10347071373739083</c:v>
                </c:pt>
                <c:pt idx="48">
                  <c:v>-0.10609224692310867</c:v>
                </c:pt>
                <c:pt idx="49">
                  <c:v>-0.10611302525747368</c:v>
                </c:pt>
                <c:pt idx="50">
                  <c:v>-0.1093786868085066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20-4FE4-ABEE-8C2ED715FF81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A!$F$21:$F$991</c:f>
              <c:numCache>
                <c:formatCode>General</c:formatCode>
                <c:ptCount val="971"/>
                <c:pt idx="0">
                  <c:v>-1488</c:v>
                </c:pt>
                <c:pt idx="1">
                  <c:v>-1181</c:v>
                </c:pt>
                <c:pt idx="2">
                  <c:v>-1117</c:v>
                </c:pt>
                <c:pt idx="3">
                  <c:v>-963</c:v>
                </c:pt>
                <c:pt idx="4">
                  <c:v>-907</c:v>
                </c:pt>
                <c:pt idx="5">
                  <c:v>-881</c:v>
                </c:pt>
                <c:pt idx="6">
                  <c:v>-741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987</c:v>
                </c:pt>
                <c:pt idx="11">
                  <c:v>1700</c:v>
                </c:pt>
                <c:pt idx="12">
                  <c:v>1712</c:v>
                </c:pt>
                <c:pt idx="13">
                  <c:v>1718</c:v>
                </c:pt>
                <c:pt idx="14">
                  <c:v>1720</c:v>
                </c:pt>
                <c:pt idx="15">
                  <c:v>7805</c:v>
                </c:pt>
                <c:pt idx="16">
                  <c:v>11175</c:v>
                </c:pt>
                <c:pt idx="17">
                  <c:v>11183</c:v>
                </c:pt>
                <c:pt idx="18">
                  <c:v>11183</c:v>
                </c:pt>
                <c:pt idx="19">
                  <c:v>11183</c:v>
                </c:pt>
                <c:pt idx="20">
                  <c:v>11183</c:v>
                </c:pt>
                <c:pt idx="21">
                  <c:v>11183</c:v>
                </c:pt>
                <c:pt idx="22">
                  <c:v>11183</c:v>
                </c:pt>
                <c:pt idx="23">
                  <c:v>11199</c:v>
                </c:pt>
                <c:pt idx="24">
                  <c:v>11455.5</c:v>
                </c:pt>
                <c:pt idx="25">
                  <c:v>11455.5</c:v>
                </c:pt>
                <c:pt idx="26">
                  <c:v>11455.5</c:v>
                </c:pt>
                <c:pt idx="27">
                  <c:v>11455.5</c:v>
                </c:pt>
                <c:pt idx="28">
                  <c:v>11455.5</c:v>
                </c:pt>
                <c:pt idx="29">
                  <c:v>12741</c:v>
                </c:pt>
                <c:pt idx="30">
                  <c:v>12895</c:v>
                </c:pt>
                <c:pt idx="31">
                  <c:v>12931</c:v>
                </c:pt>
                <c:pt idx="32">
                  <c:v>12931</c:v>
                </c:pt>
                <c:pt idx="33">
                  <c:v>13464</c:v>
                </c:pt>
                <c:pt idx="34">
                  <c:v>13628</c:v>
                </c:pt>
                <c:pt idx="35">
                  <c:v>13658</c:v>
                </c:pt>
                <c:pt idx="36">
                  <c:v>13674</c:v>
                </c:pt>
                <c:pt idx="37">
                  <c:v>13884</c:v>
                </c:pt>
                <c:pt idx="38">
                  <c:v>13894</c:v>
                </c:pt>
                <c:pt idx="39">
                  <c:v>13906</c:v>
                </c:pt>
                <c:pt idx="40">
                  <c:v>13908</c:v>
                </c:pt>
                <c:pt idx="41">
                  <c:v>14401</c:v>
                </c:pt>
                <c:pt idx="42">
                  <c:v>14419</c:v>
                </c:pt>
                <c:pt idx="43">
                  <c:v>14663</c:v>
                </c:pt>
                <c:pt idx="44">
                  <c:v>14839</c:v>
                </c:pt>
                <c:pt idx="45">
                  <c:v>14843</c:v>
                </c:pt>
                <c:pt idx="46">
                  <c:v>15346</c:v>
                </c:pt>
                <c:pt idx="47">
                  <c:v>15588</c:v>
                </c:pt>
                <c:pt idx="48">
                  <c:v>16345</c:v>
                </c:pt>
                <c:pt idx="49">
                  <c:v>16351</c:v>
                </c:pt>
                <c:pt idx="50">
                  <c:v>17294</c:v>
                </c:pt>
              </c:numCache>
            </c:numRef>
          </c:xVal>
          <c:yVal>
            <c:numRef>
              <c:f>A!$U$21:$U$991</c:f>
              <c:numCache>
                <c:formatCode>General</c:formatCode>
                <c:ptCount val="971"/>
                <c:pt idx="24">
                  <c:v>3.725500000291504E-2</c:v>
                </c:pt>
                <c:pt idx="25">
                  <c:v>3.9255000003322493E-2</c:v>
                </c:pt>
                <c:pt idx="26">
                  <c:v>3.9255000003322493E-2</c:v>
                </c:pt>
                <c:pt idx="27">
                  <c:v>4.0254999999888241E-2</c:v>
                </c:pt>
                <c:pt idx="28">
                  <c:v>4.7255000004952308E-2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20-4FE4-ABEE-8C2ED715F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709992"/>
        <c:axId val="1"/>
      </c:scatterChart>
      <c:valAx>
        <c:axId val="610709992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568312681845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6376935441209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709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07772284278419E-2"/>
          <c:y val="0.92024539877300615"/>
          <c:w val="0.9321723738021119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276225</xdr:colOff>
      <xdr:row>18</xdr:row>
      <xdr:rowOff>85725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733F5EC5-3ECB-CFD6-F64A-6E1072F83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371475</xdr:colOff>
      <xdr:row>0</xdr:row>
      <xdr:rowOff>57150</xdr:rowOff>
    </xdr:from>
    <xdr:to>
      <xdr:col>26</xdr:col>
      <xdr:colOff>638175</xdr:colOff>
      <xdr:row>18</xdr:row>
      <xdr:rowOff>57150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B3BA7CE1-3521-5062-D96D-C23BD3E93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73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5287" TargetMode="External"/><Relationship Id="rId16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www.bav-astro.de/sfs/BAVM_link.php?BAVMnr=183" TargetMode="External"/><Relationship Id="rId11" Type="http://schemas.openxmlformats.org/officeDocument/2006/relationships/hyperlink" Target="http://www.bav-astro.de/sfs/BAVM_link.php?BAVMnr=172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bav-astro.de/sfs/BAVM_link.php?BAVMnr=193" TargetMode="External"/><Relationship Id="rId10" Type="http://schemas.openxmlformats.org/officeDocument/2006/relationships/hyperlink" Target="http://www.bav-astro.de/sfs/BAVM_link.php?BAVMnr=172" TargetMode="External"/><Relationship Id="rId4" Type="http://schemas.openxmlformats.org/officeDocument/2006/relationships/hyperlink" Target="http://www.konkoly.hu/cgi-bin/IBVS?5287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tabSelected="1" workbookViewId="0">
      <pane xSplit="13" ySplit="22" topLeftCell="N56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8.140625" style="3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65" t="s">
        <v>266</v>
      </c>
    </row>
    <row r="2" spans="1:6" x14ac:dyDescent="0.2">
      <c r="A2" t="s">
        <v>25</v>
      </c>
      <c r="B2" s="42" t="s">
        <v>57</v>
      </c>
    </row>
    <row r="4" spans="1:6" ht="14.25" thickTop="1" thickBot="1" x14ac:dyDescent="0.25">
      <c r="A4" s="5" t="s">
        <v>1</v>
      </c>
      <c r="C4" s="1">
        <v>31346.423999999999</v>
      </c>
      <c r="D4" s="2">
        <v>1.5005900000000001</v>
      </c>
    </row>
    <row r="5" spans="1:6" ht="13.5" thickTop="1" x14ac:dyDescent="0.2">
      <c r="A5" s="10" t="s">
        <v>45</v>
      </c>
      <c r="B5" s="9"/>
      <c r="C5" s="11">
        <v>-9.5</v>
      </c>
      <c r="D5" s="9" t="s">
        <v>46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31346.423999999999</v>
      </c>
    </row>
    <row r="8" spans="1:6" x14ac:dyDescent="0.2">
      <c r="A8" t="s">
        <v>4</v>
      </c>
      <c r="C8">
        <f>+D4</f>
        <v>1.5005900000000001</v>
      </c>
    </row>
    <row r="9" spans="1:6" x14ac:dyDescent="0.2">
      <c r="A9" s="24" t="s">
        <v>51</v>
      </c>
      <c r="B9" s="25">
        <v>50</v>
      </c>
      <c r="C9" s="13" t="str">
        <f>"F"&amp;B9</f>
        <v>F50</v>
      </c>
      <c r="D9" s="14" t="str">
        <f>"G"&amp;B9</f>
        <v>G50</v>
      </c>
    </row>
    <row r="10" spans="1:6" ht="13.5" thickBot="1" x14ac:dyDescent="0.25">
      <c r="A10" s="9"/>
      <c r="B10" s="9"/>
      <c r="C10" s="4" t="s">
        <v>21</v>
      </c>
      <c r="D10" s="4" t="s">
        <v>22</v>
      </c>
      <c r="E10" s="9"/>
    </row>
    <row r="11" spans="1:6" x14ac:dyDescent="0.2">
      <c r="A11" s="9" t="s">
        <v>17</v>
      </c>
      <c r="B11" s="9"/>
      <c r="C11" s="12">
        <f ca="1">INTERCEPT(INDIRECT($D$9):G992,INDIRECT($C$9):F992)</f>
        <v>-4.9488601057114022E-2</v>
      </c>
      <c r="D11" s="3"/>
      <c r="E11" s="9"/>
    </row>
    <row r="12" spans="1:6" x14ac:dyDescent="0.2">
      <c r="A12" s="9" t="s">
        <v>18</v>
      </c>
      <c r="B12" s="9"/>
      <c r="C12" s="12">
        <f ca="1">SLOPE(INDIRECT($D$9):G992,INDIRECT($C$9):F992)</f>
        <v>-3.4630557275004376E-6</v>
      </c>
      <c r="D12" s="3"/>
      <c r="E12" s="9"/>
    </row>
    <row r="13" spans="1:6" x14ac:dyDescent="0.2">
      <c r="A13" s="9" t="s">
        <v>20</v>
      </c>
      <c r="B13" s="9"/>
      <c r="C13" s="3" t="s">
        <v>15</v>
      </c>
    </row>
    <row r="14" spans="1:6" x14ac:dyDescent="0.2">
      <c r="A14" s="9"/>
      <c r="B14" s="9"/>
      <c r="C14" s="9"/>
    </row>
    <row r="15" spans="1:6" x14ac:dyDescent="0.2">
      <c r="A15" s="15" t="s">
        <v>19</v>
      </c>
      <c r="B15" s="9"/>
      <c r="C15" s="16">
        <f ca="1">(C7+C11)+(C8+C12)*INT(MAX(F21:F3533))</f>
        <v>57297.518081313188</v>
      </c>
      <c r="E15" s="17" t="s">
        <v>54</v>
      </c>
      <c r="F15" s="11">
        <v>1</v>
      </c>
    </row>
    <row r="16" spans="1:6" x14ac:dyDescent="0.2">
      <c r="A16" s="19" t="s">
        <v>5</v>
      </c>
      <c r="B16" s="9"/>
      <c r="C16" s="20">
        <f ca="1">+C8+C12</f>
        <v>1.5005865369442726</v>
      </c>
      <c r="E16" s="17" t="s">
        <v>47</v>
      </c>
      <c r="F16" s="18">
        <f ca="1">NOW()+15018.5+$C$5/24</f>
        <v>60328.790550115737</v>
      </c>
    </row>
    <row r="17" spans="1:21" ht="13.5" thickBot="1" x14ac:dyDescent="0.25">
      <c r="A17" s="17" t="s">
        <v>43</v>
      </c>
      <c r="B17" s="9"/>
      <c r="C17" s="9">
        <f>COUNT(C21:C2191)</f>
        <v>51</v>
      </c>
      <c r="E17" s="17" t="s">
        <v>55</v>
      </c>
      <c r="F17" s="18">
        <f ca="1">ROUND(2*(F16-$C$7)/$C$8,0)/2+F15</f>
        <v>19315</v>
      </c>
    </row>
    <row r="18" spans="1:21" ht="14.25" thickTop="1" thickBot="1" x14ac:dyDescent="0.25">
      <c r="A18" s="19" t="s">
        <v>6</v>
      </c>
      <c r="B18" s="9"/>
      <c r="C18" s="22">
        <f ca="1">+C15</f>
        <v>57297.518081313188</v>
      </c>
      <c r="D18" s="23">
        <f ca="1">+C16</f>
        <v>1.5005865369442726</v>
      </c>
      <c r="E18" s="17" t="s">
        <v>48</v>
      </c>
      <c r="F18" s="14">
        <f ca="1">ROUND(2*(F16-$C$15)/$C$16,0)/2+F15</f>
        <v>2021</v>
      </c>
    </row>
    <row r="19" spans="1:21" ht="13.5" thickTop="1" x14ac:dyDescent="0.2">
      <c r="E19" s="17" t="s">
        <v>49</v>
      </c>
      <c r="F19" s="21">
        <f ca="1">+$C$15+$C$16*F18-15018.5-$C$5/24</f>
        <v>45312.099305810902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64</v>
      </c>
      <c r="I20" s="7" t="s">
        <v>67</v>
      </c>
      <c r="J20" s="7" t="s">
        <v>61</v>
      </c>
      <c r="K20" s="7" t="s">
        <v>53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60" t="s">
        <v>265</v>
      </c>
    </row>
    <row r="21" spans="1:21" x14ac:dyDescent="0.2">
      <c r="A21" s="57" t="s">
        <v>74</v>
      </c>
      <c r="B21" s="59" t="s">
        <v>37</v>
      </c>
      <c r="C21" s="58">
        <v>29113.517</v>
      </c>
      <c r="D21" s="58" t="s">
        <v>67</v>
      </c>
      <c r="E21" s="26">
        <f t="shared" ref="E21:E52" si="0">+(C21-C$7)/C$8</f>
        <v>-1488.019379044242</v>
      </c>
      <c r="F21" s="26">
        <f t="shared" ref="F21:F52" si="1">ROUND(2*E21,0)/2</f>
        <v>-1488</v>
      </c>
      <c r="G21" s="26">
        <f t="shared" ref="G21:G28" si="2">+C21-(C$7+F21*C$8)</f>
        <v>-2.9080000000249129E-2</v>
      </c>
      <c r="H21" s="26"/>
      <c r="I21" s="26">
        <f t="shared" ref="I21:I28" si="3">+G22</f>
        <v>5.7900000028894283E-3</v>
      </c>
      <c r="J21" s="26">
        <f>+G21</f>
        <v>-2.9080000000249129E-2</v>
      </c>
      <c r="K21" s="26"/>
      <c r="L21" s="26"/>
      <c r="M21" s="26"/>
      <c r="N21" s="26"/>
      <c r="O21" s="26">
        <f t="shared" ref="O21:O52" ca="1" si="4">+C$11+C$12*F21</f>
        <v>-4.4335574134593374E-2</v>
      </c>
      <c r="P21" s="26"/>
      <c r="Q21" s="30">
        <f t="shared" ref="Q21:Q52" si="5">+C21-15018.5</f>
        <v>14095.017</v>
      </c>
    </row>
    <row r="22" spans="1:21" x14ac:dyDescent="0.2">
      <c r="A22" s="57" t="s">
        <v>74</v>
      </c>
      <c r="B22" s="59" t="s">
        <v>37</v>
      </c>
      <c r="C22" s="58">
        <v>29574.233</v>
      </c>
      <c r="D22" s="58" t="s">
        <v>67</v>
      </c>
      <c r="E22" s="26">
        <f t="shared" si="0"/>
        <v>-1180.996141517669</v>
      </c>
      <c r="F22" s="26">
        <f t="shared" si="1"/>
        <v>-1181</v>
      </c>
      <c r="G22" s="26">
        <f t="shared" si="2"/>
        <v>5.7900000028894283E-3</v>
      </c>
      <c r="H22" s="26"/>
      <c r="I22" s="26">
        <f t="shared" si="3"/>
        <v>9.0300000010756776E-3</v>
      </c>
      <c r="K22" s="26"/>
      <c r="L22" s="26"/>
      <c r="M22" s="26"/>
      <c r="N22" s="26"/>
      <c r="O22" s="26">
        <f t="shared" ca="1" si="4"/>
        <v>-4.5398732242936002E-2</v>
      </c>
      <c r="P22" s="26"/>
      <c r="Q22" s="30">
        <f t="shared" si="5"/>
        <v>14555.733</v>
      </c>
    </row>
    <row r="23" spans="1:21" x14ac:dyDescent="0.2">
      <c r="A23" s="58" t="s">
        <v>74</v>
      </c>
      <c r="B23" s="59" t="s">
        <v>37</v>
      </c>
      <c r="C23" s="58">
        <v>29670.274000000001</v>
      </c>
      <c r="D23" s="58" t="s">
        <v>67</v>
      </c>
      <c r="E23" s="26">
        <f t="shared" si="0"/>
        <v>-1116.9939823669342</v>
      </c>
      <c r="F23" s="26">
        <f t="shared" si="1"/>
        <v>-1117</v>
      </c>
      <c r="G23" s="26">
        <f t="shared" si="2"/>
        <v>9.0300000010756776E-3</v>
      </c>
      <c r="H23" s="26"/>
      <c r="I23" s="26">
        <f t="shared" si="3"/>
        <v>4.2170000000623986E-2</v>
      </c>
      <c r="K23" s="26"/>
      <c r="L23" s="26"/>
      <c r="M23" s="26"/>
      <c r="N23" s="26"/>
      <c r="O23" s="26">
        <f t="shared" ca="1" si="4"/>
        <v>-4.5620367809496035E-2</v>
      </c>
      <c r="P23" s="26"/>
      <c r="Q23" s="30">
        <f t="shared" si="5"/>
        <v>14651.774000000001</v>
      </c>
    </row>
    <row r="24" spans="1:21" x14ac:dyDescent="0.2">
      <c r="A24" s="58" t="s">
        <v>74</v>
      </c>
      <c r="B24" s="59" t="s">
        <v>37</v>
      </c>
      <c r="C24" s="58">
        <v>29901.398000000001</v>
      </c>
      <c r="D24" s="58" t="s">
        <v>67</v>
      </c>
      <c r="E24" s="26">
        <f t="shared" si="0"/>
        <v>-962.97189772022864</v>
      </c>
      <c r="F24" s="26">
        <f t="shared" si="1"/>
        <v>-963</v>
      </c>
      <c r="G24" s="26">
        <f t="shared" si="2"/>
        <v>4.2170000000623986E-2</v>
      </c>
      <c r="H24" s="26"/>
      <c r="I24" s="26">
        <f t="shared" si="3"/>
        <v>2.4130000001605367E-2</v>
      </c>
      <c r="K24" s="26"/>
      <c r="L24" s="26"/>
      <c r="M24" s="26"/>
      <c r="N24" s="26"/>
      <c r="O24" s="26">
        <f t="shared" ca="1" si="4"/>
        <v>-4.6153678391531103E-2</v>
      </c>
      <c r="P24" s="26"/>
      <c r="Q24" s="30">
        <f t="shared" si="5"/>
        <v>14882.898000000001</v>
      </c>
    </row>
    <row r="25" spans="1:21" x14ac:dyDescent="0.2">
      <c r="A25" s="58" t="s">
        <v>74</v>
      </c>
      <c r="B25" s="59" t="s">
        <v>37</v>
      </c>
      <c r="C25" s="58">
        <v>29985.413</v>
      </c>
      <c r="D25" s="58" t="s">
        <v>67</v>
      </c>
      <c r="E25" s="26">
        <f t="shared" si="0"/>
        <v>-906.98391965826681</v>
      </c>
      <c r="F25" s="26">
        <f t="shared" si="1"/>
        <v>-907</v>
      </c>
      <c r="G25" s="26">
        <f t="shared" si="2"/>
        <v>2.4130000001605367E-2</v>
      </c>
      <c r="H25" s="26"/>
      <c r="I25" s="26">
        <f t="shared" si="3"/>
        <v>6.7899999994551763E-3</v>
      </c>
      <c r="K25" s="26"/>
      <c r="L25" s="26"/>
      <c r="M25" s="26"/>
      <c r="N25" s="26"/>
      <c r="O25" s="26">
        <f t="shared" ca="1" si="4"/>
        <v>-4.6347609512271126E-2</v>
      </c>
      <c r="P25" s="26"/>
      <c r="Q25" s="30">
        <f t="shared" si="5"/>
        <v>14966.913</v>
      </c>
    </row>
    <row r="26" spans="1:21" x14ac:dyDescent="0.2">
      <c r="A26" s="58" t="s">
        <v>90</v>
      </c>
      <c r="B26" s="59" t="s">
        <v>37</v>
      </c>
      <c r="C26" s="58">
        <v>30024.411</v>
      </c>
      <c r="D26" s="58" t="s">
        <v>67</v>
      </c>
      <c r="E26" s="26">
        <f t="shared" si="0"/>
        <v>-880.99547511312142</v>
      </c>
      <c r="F26" s="26">
        <f t="shared" si="1"/>
        <v>-881</v>
      </c>
      <c r="G26" s="26">
        <f t="shared" si="2"/>
        <v>6.7899999994551763E-3</v>
      </c>
      <c r="H26" s="26"/>
      <c r="I26" s="26">
        <f t="shared" si="3"/>
        <v>-5.1809999997203704E-2</v>
      </c>
      <c r="K26" s="26"/>
      <c r="L26" s="26"/>
      <c r="M26" s="26"/>
      <c r="N26" s="26"/>
      <c r="O26" s="26">
        <f t="shared" ca="1" si="4"/>
        <v>-4.6437648961186136E-2</v>
      </c>
      <c r="P26" s="26"/>
      <c r="Q26" s="30">
        <f t="shared" si="5"/>
        <v>15005.911</v>
      </c>
    </row>
    <row r="27" spans="1:21" x14ac:dyDescent="0.2">
      <c r="A27" s="58" t="s">
        <v>90</v>
      </c>
      <c r="B27" s="59" t="s">
        <v>37</v>
      </c>
      <c r="C27" s="58">
        <v>30234.435000000001</v>
      </c>
      <c r="D27" s="58" t="s">
        <v>67</v>
      </c>
      <c r="E27" s="26">
        <f t="shared" si="0"/>
        <v>-741.03452641960678</v>
      </c>
      <c r="F27" s="26">
        <f t="shared" si="1"/>
        <v>-741</v>
      </c>
      <c r="G27" s="26">
        <f t="shared" si="2"/>
        <v>-5.1809999997203704E-2</v>
      </c>
      <c r="H27" s="26"/>
      <c r="I27" s="26">
        <f t="shared" si="3"/>
        <v>-3.0000000006111804E-3</v>
      </c>
      <c r="K27" s="26"/>
      <c r="L27" s="26"/>
      <c r="M27" s="26"/>
      <c r="N27" s="26"/>
      <c r="O27" s="26">
        <f t="shared" ca="1" si="4"/>
        <v>-4.6922476763036194E-2</v>
      </c>
      <c r="P27" s="26"/>
      <c r="Q27" s="30">
        <f t="shared" si="5"/>
        <v>15215.935000000001</v>
      </c>
    </row>
    <row r="28" spans="1:21" x14ac:dyDescent="0.2">
      <c r="A28" s="58" t="s">
        <v>90</v>
      </c>
      <c r="B28" s="59" t="s">
        <v>37</v>
      </c>
      <c r="C28" s="58">
        <v>31346.420999999998</v>
      </c>
      <c r="D28" s="58" t="s">
        <v>67</v>
      </c>
      <c r="E28" s="26">
        <f t="shared" si="0"/>
        <v>-1.9992136430411907E-3</v>
      </c>
      <c r="F28" s="26">
        <f t="shared" si="1"/>
        <v>0</v>
      </c>
      <c r="G28" s="26">
        <f t="shared" si="2"/>
        <v>-3.0000000006111804E-3</v>
      </c>
      <c r="H28" s="26"/>
      <c r="I28" s="26">
        <f t="shared" si="3"/>
        <v>0</v>
      </c>
      <c r="K28" s="26"/>
      <c r="L28" s="26"/>
      <c r="M28" s="26"/>
      <c r="N28" s="26"/>
      <c r="O28" s="26">
        <f t="shared" ca="1" si="4"/>
        <v>-4.9488601057114022E-2</v>
      </c>
      <c r="P28" s="26"/>
      <c r="Q28" s="30">
        <f t="shared" si="5"/>
        <v>16327.920999999998</v>
      </c>
    </row>
    <row r="29" spans="1:21" x14ac:dyDescent="0.2">
      <c r="A29" s="26" t="s">
        <v>13</v>
      </c>
      <c r="B29" s="27"/>
      <c r="C29" s="28">
        <v>31346.423999999999</v>
      </c>
      <c r="D29" s="28" t="s">
        <v>15</v>
      </c>
      <c r="E29" s="26">
        <f t="shared" si="0"/>
        <v>0</v>
      </c>
      <c r="F29" s="26">
        <f t="shared" si="1"/>
        <v>0</v>
      </c>
      <c r="G29" s="26"/>
      <c r="H29" s="29">
        <v>0</v>
      </c>
      <c r="I29" s="26"/>
      <c r="J29" s="26"/>
      <c r="K29" s="26"/>
      <c r="L29" s="26"/>
      <c r="M29" s="26"/>
      <c r="N29" s="26"/>
      <c r="O29" s="26">
        <f t="shared" ca="1" si="4"/>
        <v>-4.9488601057114022E-2</v>
      </c>
      <c r="P29" s="26"/>
      <c r="Q29" s="30">
        <f t="shared" si="5"/>
        <v>16327.923999999999</v>
      </c>
      <c r="R29" s="26"/>
    </row>
    <row r="30" spans="1:21" x14ac:dyDescent="0.2">
      <c r="A30" s="58" t="s">
        <v>90</v>
      </c>
      <c r="B30" s="59" t="s">
        <v>37</v>
      </c>
      <c r="C30" s="58">
        <v>31352.428</v>
      </c>
      <c r="D30" s="58" t="s">
        <v>67</v>
      </c>
      <c r="E30" s="26">
        <f t="shared" si="0"/>
        <v>4.0010929034585159</v>
      </c>
      <c r="F30" s="26">
        <f t="shared" si="1"/>
        <v>4</v>
      </c>
      <c r="G30" s="26">
        <f t="shared" ref="G30:G44" si="6">+C30-(C$7+F30*C$8)</f>
        <v>1.640000002225861E-3</v>
      </c>
      <c r="H30" s="26"/>
      <c r="I30" s="26">
        <f>+G31</f>
        <v>-5.5329999995592516E-2</v>
      </c>
      <c r="K30" s="26"/>
      <c r="L30" s="26"/>
      <c r="M30" s="26"/>
      <c r="N30" s="26"/>
      <c r="O30" s="26">
        <f t="shared" ca="1" si="4"/>
        <v>-4.9502453280024027E-2</v>
      </c>
      <c r="P30" s="26"/>
      <c r="Q30" s="30">
        <f t="shared" si="5"/>
        <v>16333.928</v>
      </c>
    </row>
    <row r="31" spans="1:21" x14ac:dyDescent="0.2">
      <c r="A31" s="58" t="s">
        <v>90</v>
      </c>
      <c r="B31" s="59" t="s">
        <v>37</v>
      </c>
      <c r="C31" s="58">
        <v>32827.451000000001</v>
      </c>
      <c r="D31" s="58" t="s">
        <v>67</v>
      </c>
      <c r="E31" s="26">
        <f t="shared" si="0"/>
        <v>986.96312783638552</v>
      </c>
      <c r="F31" s="26">
        <f t="shared" si="1"/>
        <v>987</v>
      </c>
      <c r="G31" s="26">
        <f t="shared" si="6"/>
        <v>-5.5329999995592516E-2</v>
      </c>
      <c r="H31" s="26"/>
      <c r="I31" s="26">
        <f>+G32</f>
        <v>1.7000000007101335E-2</v>
      </c>
      <c r="K31" s="26"/>
      <c r="L31" s="26"/>
      <c r="M31" s="26"/>
      <c r="N31" s="26"/>
      <c r="O31" s="26">
        <f t="shared" ca="1" si="4"/>
        <v>-5.2906637060156955E-2</v>
      </c>
      <c r="P31" s="26"/>
      <c r="Q31" s="30">
        <f t="shared" si="5"/>
        <v>17808.951000000001</v>
      </c>
    </row>
    <row r="32" spans="1:21" x14ac:dyDescent="0.2">
      <c r="A32" s="58" t="s">
        <v>90</v>
      </c>
      <c r="B32" s="59" t="s">
        <v>37</v>
      </c>
      <c r="C32" s="58">
        <v>33897.444000000003</v>
      </c>
      <c r="D32" s="58" t="s">
        <v>67</v>
      </c>
      <c r="E32" s="26">
        <f t="shared" si="0"/>
        <v>1700.0113288773109</v>
      </c>
      <c r="F32" s="26">
        <f t="shared" si="1"/>
        <v>1700</v>
      </c>
      <c r="G32" s="26">
        <f t="shared" si="6"/>
        <v>1.7000000007101335E-2</v>
      </c>
      <c r="H32" s="26"/>
      <c r="I32" s="26">
        <f>+G33</f>
        <v>-7.9999997979030013E-5</v>
      </c>
      <c r="K32" s="26"/>
      <c r="L32" s="26"/>
      <c r="M32" s="26"/>
      <c r="N32" s="26"/>
      <c r="O32" s="26">
        <f t="shared" ca="1" si="4"/>
        <v>-5.5375795793864764E-2</v>
      </c>
      <c r="P32" s="26"/>
      <c r="Q32" s="30">
        <f t="shared" si="5"/>
        <v>18878.944000000003</v>
      </c>
    </row>
    <row r="33" spans="1:31" x14ac:dyDescent="0.2">
      <c r="A33" s="58" t="s">
        <v>90</v>
      </c>
      <c r="B33" s="59" t="s">
        <v>37</v>
      </c>
      <c r="C33" s="58">
        <v>33915.434000000001</v>
      </c>
      <c r="D33" s="58" t="s">
        <v>67</v>
      </c>
      <c r="E33" s="26">
        <f t="shared" si="0"/>
        <v>1711.9999466876375</v>
      </c>
      <c r="F33" s="26">
        <f t="shared" si="1"/>
        <v>1712</v>
      </c>
      <c r="G33" s="26">
        <f t="shared" si="6"/>
        <v>-7.9999997979030013E-5</v>
      </c>
      <c r="H33" s="26"/>
      <c r="I33" s="26">
        <f>+G34</f>
        <v>-5.6199999962700531E-3</v>
      </c>
      <c r="K33" s="26"/>
      <c r="L33" s="26"/>
      <c r="M33" s="26"/>
      <c r="N33" s="26"/>
      <c r="O33" s="26">
        <f t="shared" ca="1" si="4"/>
        <v>-5.5417352462594771E-2</v>
      </c>
      <c r="P33" s="26"/>
      <c r="Q33" s="30">
        <f t="shared" si="5"/>
        <v>18896.934000000001</v>
      </c>
    </row>
    <row r="34" spans="1:31" x14ac:dyDescent="0.2">
      <c r="A34" s="58" t="s">
        <v>90</v>
      </c>
      <c r="B34" s="59" t="s">
        <v>37</v>
      </c>
      <c r="C34" s="58">
        <v>33924.432000000001</v>
      </c>
      <c r="D34" s="58" t="s">
        <v>67</v>
      </c>
      <c r="E34" s="26">
        <f t="shared" si="0"/>
        <v>1717.9962548064439</v>
      </c>
      <c r="F34" s="26">
        <f t="shared" si="1"/>
        <v>1718</v>
      </c>
      <c r="G34" s="26">
        <f t="shared" si="6"/>
        <v>-5.6199999962700531E-3</v>
      </c>
      <c r="H34" s="26"/>
      <c r="I34" s="26">
        <f>+G35</f>
        <v>-8.7999999959720299E-3</v>
      </c>
      <c r="K34" s="26"/>
      <c r="L34" s="26"/>
      <c r="M34" s="26"/>
      <c r="N34" s="26"/>
      <c r="O34" s="26">
        <f t="shared" ca="1" si="4"/>
        <v>-5.5438130796959771E-2</v>
      </c>
      <c r="P34" s="26"/>
      <c r="Q34" s="30">
        <f t="shared" si="5"/>
        <v>18905.932000000001</v>
      </c>
    </row>
    <row r="35" spans="1:31" x14ac:dyDescent="0.2">
      <c r="A35" s="58" t="s">
        <v>90</v>
      </c>
      <c r="B35" s="59" t="s">
        <v>37</v>
      </c>
      <c r="C35" s="58">
        <v>33927.43</v>
      </c>
      <c r="D35" s="58" t="s">
        <v>67</v>
      </c>
      <c r="E35" s="26">
        <f t="shared" si="0"/>
        <v>1719.9941356399822</v>
      </c>
      <c r="F35" s="26">
        <f t="shared" si="1"/>
        <v>1720</v>
      </c>
      <c r="G35" s="26">
        <f t="shared" si="6"/>
        <v>-8.7999999959720299E-3</v>
      </c>
      <c r="H35" s="26"/>
      <c r="I35" s="26"/>
      <c r="K35" s="26"/>
      <c r="L35" s="26"/>
      <c r="M35" s="26"/>
      <c r="N35" s="26"/>
      <c r="O35" s="26">
        <f t="shared" ca="1" si="4"/>
        <v>-5.5445056908414773E-2</v>
      </c>
      <c r="P35" s="26"/>
      <c r="Q35" s="30">
        <f t="shared" si="5"/>
        <v>18908.93</v>
      </c>
    </row>
    <row r="36" spans="1:31" x14ac:dyDescent="0.2">
      <c r="A36" s="26" t="s">
        <v>30</v>
      </c>
      <c r="B36" s="27"/>
      <c r="C36" s="28">
        <v>43058.457999999999</v>
      </c>
      <c r="D36" s="28"/>
      <c r="E36" s="26">
        <f t="shared" si="0"/>
        <v>7804.9527185973511</v>
      </c>
      <c r="F36" s="26">
        <f t="shared" si="1"/>
        <v>7805</v>
      </c>
      <c r="G36" s="26">
        <f t="shared" si="6"/>
        <v>-7.0950000001175795E-2</v>
      </c>
      <c r="H36" s="26"/>
      <c r="I36" s="26">
        <f t="shared" ref="I36:I44" si="7">+G36</f>
        <v>-7.0950000001175795E-2</v>
      </c>
      <c r="J36" s="26"/>
      <c r="K36" s="26"/>
      <c r="L36" s="26"/>
      <c r="M36" s="26"/>
      <c r="N36" s="26"/>
      <c r="O36" s="26">
        <f t="shared" ca="1" si="4"/>
        <v>-7.6517751010254931E-2</v>
      </c>
      <c r="P36" s="26"/>
      <c r="Q36" s="30">
        <f t="shared" si="5"/>
        <v>28039.957999999999</v>
      </c>
      <c r="R36" s="26"/>
      <c r="AA36">
        <v>6</v>
      </c>
      <c r="AC36" t="s">
        <v>29</v>
      </c>
      <c r="AE36" t="s">
        <v>31</v>
      </c>
    </row>
    <row r="37" spans="1:31" x14ac:dyDescent="0.2">
      <c r="A37" s="58" t="s">
        <v>124</v>
      </c>
      <c r="B37" s="59" t="s">
        <v>37</v>
      </c>
      <c r="C37" s="58">
        <v>48115.417999999998</v>
      </c>
      <c r="D37" s="58" t="s">
        <v>67</v>
      </c>
      <c r="E37" s="26">
        <f t="shared" si="0"/>
        <v>11174.933859348655</v>
      </c>
      <c r="F37" s="26">
        <f t="shared" si="1"/>
        <v>11175</v>
      </c>
      <c r="G37" s="26">
        <f t="shared" si="6"/>
        <v>-9.9250000006577466E-2</v>
      </c>
      <c r="H37" s="26"/>
      <c r="I37" s="26">
        <f t="shared" si="7"/>
        <v>-9.9250000006577466E-2</v>
      </c>
      <c r="K37" s="26"/>
      <c r="L37" s="26"/>
      <c r="M37" s="26"/>
      <c r="N37" s="26"/>
      <c r="O37" s="26">
        <f t="shared" ca="1" si="4"/>
        <v>-8.8188248811931408E-2</v>
      </c>
      <c r="P37" s="26"/>
      <c r="Q37" s="30">
        <f t="shared" si="5"/>
        <v>33096.917999999998</v>
      </c>
    </row>
    <row r="38" spans="1:31" x14ac:dyDescent="0.2">
      <c r="A38" s="58" t="s">
        <v>124</v>
      </c>
      <c r="B38" s="59" t="s">
        <v>37</v>
      </c>
      <c r="C38" s="58">
        <v>48127.436999999998</v>
      </c>
      <c r="D38" s="58" t="s">
        <v>67</v>
      </c>
      <c r="E38" s="26">
        <f t="shared" si="0"/>
        <v>11182.943375605593</v>
      </c>
      <c r="F38" s="26">
        <f t="shared" si="1"/>
        <v>11183</v>
      </c>
      <c r="G38" s="26">
        <f t="shared" si="6"/>
        <v>-8.4970000003522728E-2</v>
      </c>
      <c r="H38" s="26"/>
      <c r="I38" s="26">
        <f t="shared" si="7"/>
        <v>-8.4970000003522728E-2</v>
      </c>
      <c r="K38" s="26"/>
      <c r="L38" s="26"/>
      <c r="M38" s="26"/>
      <c r="N38" s="26"/>
      <c r="O38" s="26">
        <f t="shared" ca="1" si="4"/>
        <v>-8.8215953257751417E-2</v>
      </c>
      <c r="P38" s="26"/>
      <c r="Q38" s="30">
        <f t="shared" si="5"/>
        <v>33108.936999999998</v>
      </c>
    </row>
    <row r="39" spans="1:31" x14ac:dyDescent="0.2">
      <c r="A39" s="58" t="s">
        <v>124</v>
      </c>
      <c r="B39" s="59" t="s">
        <v>37</v>
      </c>
      <c r="C39" s="58">
        <v>48127.438999999998</v>
      </c>
      <c r="D39" s="58" t="s">
        <v>67</v>
      </c>
      <c r="E39" s="26">
        <f t="shared" si="0"/>
        <v>11182.944708414689</v>
      </c>
      <c r="F39" s="26">
        <f t="shared" si="1"/>
        <v>11183</v>
      </c>
      <c r="G39" s="26">
        <f t="shared" si="6"/>
        <v>-8.2970000003115274E-2</v>
      </c>
      <c r="H39" s="26"/>
      <c r="I39" s="26">
        <f t="shared" si="7"/>
        <v>-8.2970000003115274E-2</v>
      </c>
      <c r="K39" s="26"/>
      <c r="L39" s="26"/>
      <c r="M39" s="26"/>
      <c r="N39" s="26"/>
      <c r="O39" s="26">
        <f t="shared" ca="1" si="4"/>
        <v>-8.8215953257751417E-2</v>
      </c>
      <c r="P39" s="26"/>
      <c r="Q39" s="30">
        <f t="shared" si="5"/>
        <v>33108.938999999998</v>
      </c>
    </row>
    <row r="40" spans="1:31" x14ac:dyDescent="0.2">
      <c r="A40" s="58" t="s">
        <v>124</v>
      </c>
      <c r="B40" s="59" t="s">
        <v>37</v>
      </c>
      <c r="C40" s="58">
        <v>48127.44</v>
      </c>
      <c r="D40" s="58" t="s">
        <v>67</v>
      </c>
      <c r="E40" s="26">
        <f t="shared" si="0"/>
        <v>11182.945374819239</v>
      </c>
      <c r="F40" s="26">
        <f t="shared" si="1"/>
        <v>11183</v>
      </c>
      <c r="G40" s="26">
        <f t="shared" si="6"/>
        <v>-8.1969999999273568E-2</v>
      </c>
      <c r="H40" s="26"/>
      <c r="I40" s="26">
        <f t="shared" si="7"/>
        <v>-8.1969999999273568E-2</v>
      </c>
      <c r="K40" s="26"/>
      <c r="L40" s="26"/>
      <c r="M40" s="26"/>
      <c r="N40" s="26"/>
      <c r="O40" s="26">
        <f t="shared" ca="1" si="4"/>
        <v>-8.8215953257751417E-2</v>
      </c>
      <c r="P40" s="26"/>
      <c r="Q40" s="30">
        <f t="shared" si="5"/>
        <v>33108.94</v>
      </c>
    </row>
    <row r="41" spans="1:31" x14ac:dyDescent="0.2">
      <c r="A41" s="58" t="s">
        <v>124</v>
      </c>
      <c r="B41" s="59" t="s">
        <v>37</v>
      </c>
      <c r="C41" s="58">
        <v>48127.446000000004</v>
      </c>
      <c r="D41" s="58" t="s">
        <v>67</v>
      </c>
      <c r="E41" s="26">
        <f t="shared" si="0"/>
        <v>11182.949373246525</v>
      </c>
      <c r="F41" s="26">
        <f t="shared" si="1"/>
        <v>11183</v>
      </c>
      <c r="G41" s="26">
        <f t="shared" si="6"/>
        <v>-7.5969999998051208E-2</v>
      </c>
      <c r="H41" s="26"/>
      <c r="I41" s="26">
        <f t="shared" si="7"/>
        <v>-7.5969999998051208E-2</v>
      </c>
      <c r="K41" s="26"/>
      <c r="L41" s="26"/>
      <c r="M41" s="26"/>
      <c r="N41" s="26"/>
      <c r="O41" s="26">
        <f t="shared" ca="1" si="4"/>
        <v>-8.8215953257751417E-2</v>
      </c>
      <c r="P41" s="26"/>
      <c r="Q41" s="30">
        <f t="shared" si="5"/>
        <v>33108.946000000004</v>
      </c>
    </row>
    <row r="42" spans="1:31" x14ac:dyDescent="0.2">
      <c r="A42" s="58" t="s">
        <v>124</v>
      </c>
      <c r="B42" s="59" t="s">
        <v>37</v>
      </c>
      <c r="C42" s="58">
        <v>48127.446000000004</v>
      </c>
      <c r="D42" s="58" t="s">
        <v>67</v>
      </c>
      <c r="E42" s="26">
        <f t="shared" si="0"/>
        <v>11182.949373246525</v>
      </c>
      <c r="F42" s="26">
        <f t="shared" si="1"/>
        <v>11183</v>
      </c>
      <c r="G42" s="26">
        <f t="shared" si="6"/>
        <v>-7.5969999998051208E-2</v>
      </c>
      <c r="H42" s="26"/>
      <c r="I42" s="26">
        <f t="shared" si="7"/>
        <v>-7.5969999998051208E-2</v>
      </c>
      <c r="K42" s="26"/>
      <c r="L42" s="26"/>
      <c r="M42" s="26"/>
      <c r="N42" s="26"/>
      <c r="O42" s="26">
        <f t="shared" ca="1" si="4"/>
        <v>-8.8215953257751417E-2</v>
      </c>
      <c r="P42" s="26"/>
      <c r="Q42" s="30">
        <f t="shared" si="5"/>
        <v>33108.946000000004</v>
      </c>
    </row>
    <row r="43" spans="1:31" x14ac:dyDescent="0.2">
      <c r="A43" s="58" t="s">
        <v>124</v>
      </c>
      <c r="B43" s="59" t="s">
        <v>37</v>
      </c>
      <c r="C43" s="58">
        <v>48127.455000000002</v>
      </c>
      <c r="D43" s="58" t="s">
        <v>67</v>
      </c>
      <c r="E43" s="26">
        <f t="shared" si="0"/>
        <v>11182.955370887452</v>
      </c>
      <c r="F43" s="26">
        <f t="shared" si="1"/>
        <v>11183</v>
      </c>
      <c r="G43" s="26">
        <f t="shared" si="6"/>
        <v>-6.6969999999855645E-2</v>
      </c>
      <c r="H43" s="26"/>
      <c r="I43" s="26">
        <f t="shared" si="7"/>
        <v>-6.6969999999855645E-2</v>
      </c>
      <c r="K43" s="26"/>
      <c r="L43" s="26"/>
      <c r="M43" s="26"/>
      <c r="N43" s="26"/>
      <c r="O43" s="26">
        <f t="shared" ca="1" si="4"/>
        <v>-8.8215953257751417E-2</v>
      </c>
      <c r="P43" s="26"/>
      <c r="Q43" s="30">
        <f t="shared" si="5"/>
        <v>33108.955000000002</v>
      </c>
    </row>
    <row r="44" spans="1:31" x14ac:dyDescent="0.2">
      <c r="A44" s="58" t="s">
        <v>124</v>
      </c>
      <c r="B44" s="59" t="s">
        <v>37</v>
      </c>
      <c r="C44" s="58">
        <v>48151.44</v>
      </c>
      <c r="D44" s="58" t="s">
        <v>67</v>
      </c>
      <c r="E44" s="26">
        <f t="shared" si="0"/>
        <v>11198.939083960311</v>
      </c>
      <c r="F44" s="26">
        <f t="shared" si="1"/>
        <v>11199</v>
      </c>
      <c r="G44" s="26">
        <f t="shared" si="6"/>
        <v>-9.1409999993629754E-2</v>
      </c>
      <c r="H44" s="26"/>
      <c r="I44" s="26">
        <f t="shared" si="7"/>
        <v>-9.1409999993629754E-2</v>
      </c>
      <c r="K44" s="26"/>
      <c r="L44" s="26"/>
      <c r="M44" s="26"/>
      <c r="N44" s="26"/>
      <c r="O44" s="26">
        <f t="shared" ca="1" si="4"/>
        <v>-8.8271362149391422E-2</v>
      </c>
      <c r="P44" s="26"/>
      <c r="Q44" s="30">
        <f t="shared" si="5"/>
        <v>33132.94</v>
      </c>
    </row>
    <row r="45" spans="1:31" x14ac:dyDescent="0.2">
      <c r="A45" s="58" t="s">
        <v>124</v>
      </c>
      <c r="B45" s="59" t="s">
        <v>264</v>
      </c>
      <c r="C45" s="58">
        <v>48536.47</v>
      </c>
      <c r="D45" s="58" t="s">
        <v>67</v>
      </c>
      <c r="E45" s="26">
        <f t="shared" si="0"/>
        <v>11455.524826901419</v>
      </c>
      <c r="F45" s="26">
        <f t="shared" si="1"/>
        <v>11455.5</v>
      </c>
      <c r="H45" s="26"/>
      <c r="I45" s="26"/>
      <c r="K45" s="26"/>
      <c r="L45" s="26"/>
      <c r="M45" s="26"/>
      <c r="N45" s="26"/>
      <c r="O45" s="26">
        <f t="shared" ca="1" si="4"/>
        <v>-8.9159635943495283E-2</v>
      </c>
      <c r="P45" s="26"/>
      <c r="Q45" s="30">
        <f t="shared" si="5"/>
        <v>33517.97</v>
      </c>
      <c r="U45" s="26">
        <f>+C45-(C$7+F45*C$8)</f>
        <v>3.725500000291504E-2</v>
      </c>
    </row>
    <row r="46" spans="1:31" x14ac:dyDescent="0.2">
      <c r="A46" s="58" t="s">
        <v>124</v>
      </c>
      <c r="B46" s="59" t="s">
        <v>264</v>
      </c>
      <c r="C46" s="58">
        <v>48536.472000000002</v>
      </c>
      <c r="D46" s="58" t="s">
        <v>67</v>
      </c>
      <c r="E46" s="26">
        <f t="shared" si="0"/>
        <v>11455.526159710515</v>
      </c>
      <c r="F46" s="26">
        <f t="shared" si="1"/>
        <v>11455.5</v>
      </c>
      <c r="H46" s="26"/>
      <c r="I46" s="26"/>
      <c r="K46" s="26"/>
      <c r="L46" s="26"/>
      <c r="M46" s="26"/>
      <c r="N46" s="26"/>
      <c r="O46" s="26">
        <f t="shared" ca="1" si="4"/>
        <v>-8.9159635943495283E-2</v>
      </c>
      <c r="P46" s="26"/>
      <c r="Q46" s="30">
        <f t="shared" si="5"/>
        <v>33517.972000000002</v>
      </c>
      <c r="U46" s="26">
        <f>+C46-(C$7+F46*C$8)</f>
        <v>3.9255000003322493E-2</v>
      </c>
    </row>
    <row r="47" spans="1:31" x14ac:dyDescent="0.2">
      <c r="A47" s="58" t="s">
        <v>124</v>
      </c>
      <c r="B47" s="59" t="s">
        <v>264</v>
      </c>
      <c r="C47" s="58">
        <v>48536.472000000002</v>
      </c>
      <c r="D47" s="58" t="s">
        <v>67</v>
      </c>
      <c r="E47" s="26">
        <f t="shared" si="0"/>
        <v>11455.526159710515</v>
      </c>
      <c r="F47" s="26">
        <f t="shared" si="1"/>
        <v>11455.5</v>
      </c>
      <c r="H47" s="26"/>
      <c r="I47" s="26"/>
      <c r="K47" s="26"/>
      <c r="L47" s="26"/>
      <c r="M47" s="26"/>
      <c r="N47" s="26"/>
      <c r="O47" s="26">
        <f t="shared" ca="1" si="4"/>
        <v>-8.9159635943495283E-2</v>
      </c>
      <c r="P47" s="26"/>
      <c r="Q47" s="30">
        <f t="shared" si="5"/>
        <v>33517.972000000002</v>
      </c>
      <c r="U47" s="26">
        <f>+C47-(C$7+F47*C$8)</f>
        <v>3.9255000003322493E-2</v>
      </c>
    </row>
    <row r="48" spans="1:31" x14ac:dyDescent="0.2">
      <c r="A48" s="58" t="s">
        <v>124</v>
      </c>
      <c r="B48" s="59" t="s">
        <v>264</v>
      </c>
      <c r="C48" s="58">
        <v>48536.472999999998</v>
      </c>
      <c r="D48" s="58" t="s">
        <v>67</v>
      </c>
      <c r="E48" s="26">
        <f t="shared" si="0"/>
        <v>11455.52682611506</v>
      </c>
      <c r="F48" s="26">
        <f t="shared" si="1"/>
        <v>11455.5</v>
      </c>
      <c r="H48" s="26"/>
      <c r="I48" s="26"/>
      <c r="K48" s="26"/>
      <c r="L48" s="26"/>
      <c r="M48" s="26"/>
      <c r="N48" s="26"/>
      <c r="O48" s="26">
        <f t="shared" ca="1" si="4"/>
        <v>-8.9159635943495283E-2</v>
      </c>
      <c r="P48" s="26"/>
      <c r="Q48" s="30">
        <f t="shared" si="5"/>
        <v>33517.972999999998</v>
      </c>
      <c r="U48" s="26">
        <f>+C48-(C$7+F48*C$8)</f>
        <v>4.0254999999888241E-2</v>
      </c>
    </row>
    <row r="49" spans="1:31" x14ac:dyDescent="0.2">
      <c r="A49" s="58" t="s">
        <v>124</v>
      </c>
      <c r="B49" s="59" t="s">
        <v>264</v>
      </c>
      <c r="C49" s="58">
        <v>48536.480000000003</v>
      </c>
      <c r="D49" s="58" t="s">
        <v>67</v>
      </c>
      <c r="E49" s="26">
        <f t="shared" si="0"/>
        <v>11455.531490946896</v>
      </c>
      <c r="F49" s="26">
        <f t="shared" si="1"/>
        <v>11455.5</v>
      </c>
      <c r="H49" s="26"/>
      <c r="I49" s="26"/>
      <c r="K49" s="26"/>
      <c r="L49" s="26"/>
      <c r="M49" s="26"/>
      <c r="N49" s="26"/>
      <c r="O49" s="26">
        <f t="shared" ca="1" si="4"/>
        <v>-8.9159635943495283E-2</v>
      </c>
      <c r="P49" s="26"/>
      <c r="Q49" s="30">
        <f t="shared" si="5"/>
        <v>33517.980000000003</v>
      </c>
      <c r="U49" s="26">
        <f>+C49-(C$7+F49*C$8)</f>
        <v>4.7255000004952308E-2</v>
      </c>
    </row>
    <row r="50" spans="1:31" x14ac:dyDescent="0.2">
      <c r="A50" s="26" t="s">
        <v>33</v>
      </c>
      <c r="B50" s="27"/>
      <c r="C50" s="28">
        <v>50465.347999999998</v>
      </c>
      <c r="D50" s="28">
        <v>4.0000000000000001E-3</v>
      </c>
      <c r="E50" s="26">
        <f t="shared" si="0"/>
        <v>12740.937897760214</v>
      </c>
      <c r="F50" s="26">
        <f t="shared" si="1"/>
        <v>12741</v>
      </c>
      <c r="G50" s="26">
        <f t="shared" ref="G50:G70" si="8">+C50-(C$7+F50*C$8)</f>
        <v>-9.3189999999594875E-2</v>
      </c>
      <c r="H50" s="26"/>
      <c r="I50" s="26">
        <f>+G50</f>
        <v>-9.3189999999594875E-2</v>
      </c>
      <c r="J50" s="26"/>
      <c r="K50" s="26"/>
      <c r="L50" s="26"/>
      <c r="M50" s="26"/>
      <c r="N50" s="26"/>
      <c r="O50" s="26">
        <f t="shared" ca="1" si="4"/>
        <v>-9.3611394081197091E-2</v>
      </c>
      <c r="P50" s="26"/>
      <c r="Q50" s="30">
        <f t="shared" si="5"/>
        <v>35446.847999999998</v>
      </c>
      <c r="R50" s="26"/>
      <c r="AA50">
        <v>14</v>
      </c>
      <c r="AC50" t="s">
        <v>32</v>
      </c>
      <c r="AE50" t="s">
        <v>31</v>
      </c>
    </row>
    <row r="51" spans="1:31" x14ac:dyDescent="0.2">
      <c r="A51" s="26" t="s">
        <v>35</v>
      </c>
      <c r="B51" s="27"/>
      <c r="C51" s="28">
        <v>50696.428999999996</v>
      </c>
      <c r="D51" s="28">
        <v>5.0000000000000001E-3</v>
      </c>
      <c r="E51" s="26">
        <f t="shared" si="0"/>
        <v>12894.931327011373</v>
      </c>
      <c r="F51" s="26">
        <f t="shared" si="1"/>
        <v>12895</v>
      </c>
      <c r="G51" s="26">
        <f t="shared" si="8"/>
        <v>-0.10305000000516884</v>
      </c>
      <c r="H51" s="26"/>
      <c r="I51" s="26">
        <f>+G51</f>
        <v>-0.10305000000516884</v>
      </c>
      <c r="J51" s="26"/>
      <c r="K51" s="26"/>
      <c r="L51" s="26"/>
      <c r="M51" s="26"/>
      <c r="N51" s="26"/>
      <c r="O51" s="26">
        <f t="shared" ca="1" si="4"/>
        <v>-9.4144704663232159E-2</v>
      </c>
      <c r="P51" s="26"/>
      <c r="Q51" s="30">
        <f t="shared" si="5"/>
        <v>35677.928999999996</v>
      </c>
      <c r="R51" s="26"/>
      <c r="AA51">
        <v>9</v>
      </c>
      <c r="AC51" t="s">
        <v>34</v>
      </c>
      <c r="AE51" t="s">
        <v>31</v>
      </c>
    </row>
    <row r="52" spans="1:31" x14ac:dyDescent="0.2">
      <c r="A52" s="26" t="s">
        <v>38</v>
      </c>
      <c r="B52" s="27"/>
      <c r="C52" s="28">
        <v>50750.466099999998</v>
      </c>
      <c r="D52" s="28">
        <v>1.4E-3</v>
      </c>
      <c r="E52" s="26">
        <f t="shared" si="0"/>
        <v>12930.941896187498</v>
      </c>
      <c r="F52" s="26">
        <f t="shared" si="1"/>
        <v>12931</v>
      </c>
      <c r="G52" s="26">
        <f t="shared" si="8"/>
        <v>-8.7189999998372514E-2</v>
      </c>
      <c r="H52" s="26"/>
      <c r="I52" s="26"/>
      <c r="K52" s="26">
        <f>+G52</f>
        <v>-8.7189999998372514E-2</v>
      </c>
      <c r="L52" s="26"/>
      <c r="M52" s="26"/>
      <c r="N52" s="26"/>
      <c r="O52" s="26">
        <f t="shared" ca="1" si="4"/>
        <v>-9.4269374669422173E-2</v>
      </c>
      <c r="P52" s="26"/>
      <c r="Q52" s="30">
        <f t="shared" si="5"/>
        <v>35731.966099999998</v>
      </c>
      <c r="R52" s="26"/>
    </row>
    <row r="53" spans="1:31" x14ac:dyDescent="0.2">
      <c r="A53" s="8" t="s">
        <v>38</v>
      </c>
      <c r="B53" s="27"/>
      <c r="C53" s="28">
        <v>50750.466099999998</v>
      </c>
      <c r="D53" s="28">
        <v>1.4E-3</v>
      </c>
      <c r="E53" s="26">
        <f t="shared" ref="E53:E70" si="9">+(C53-C$7)/C$8</f>
        <v>12930.941896187498</v>
      </c>
      <c r="F53" s="26">
        <f t="shared" ref="F53:F71" si="10">ROUND(2*E53,0)/2</f>
        <v>12931</v>
      </c>
      <c r="G53" s="26">
        <f t="shared" si="8"/>
        <v>-8.7189999998372514E-2</v>
      </c>
      <c r="H53" s="26"/>
      <c r="I53" s="26"/>
      <c r="K53" s="26">
        <f>+G53</f>
        <v>-8.7189999998372514E-2</v>
      </c>
      <c r="L53" s="26"/>
      <c r="M53" s="26"/>
      <c r="N53" s="26"/>
      <c r="O53" s="26">
        <f t="shared" ref="O53:O70" ca="1" si="11">+C$11+C$12*F53</f>
        <v>-9.4269374669422173E-2</v>
      </c>
      <c r="P53" s="26"/>
      <c r="Q53" s="30">
        <f t="shared" ref="Q53:Q70" si="12">+C53-15018.5</f>
        <v>35731.966099999998</v>
      </c>
      <c r="R53" s="26"/>
    </row>
    <row r="54" spans="1:31" x14ac:dyDescent="0.2">
      <c r="A54" s="26" t="s">
        <v>36</v>
      </c>
      <c r="B54" s="31" t="s">
        <v>37</v>
      </c>
      <c r="C54" s="32">
        <v>51550.269</v>
      </c>
      <c r="D54" s="32">
        <v>1.5E-3</v>
      </c>
      <c r="E54" s="26">
        <f t="shared" si="9"/>
        <v>13463.934185886885</v>
      </c>
      <c r="F54" s="26">
        <f t="shared" si="10"/>
        <v>13464</v>
      </c>
      <c r="G54" s="26">
        <f t="shared" si="8"/>
        <v>-9.8760000000766013E-2</v>
      </c>
      <c r="H54" s="26"/>
      <c r="I54" s="26"/>
      <c r="K54" s="26">
        <f>+G54</f>
        <v>-9.8760000000766013E-2</v>
      </c>
      <c r="L54" s="26"/>
      <c r="M54" s="26"/>
      <c r="N54" s="26"/>
      <c r="O54" s="26">
        <f t="shared" ca="1" si="11"/>
        <v>-9.6115183372179919E-2</v>
      </c>
      <c r="P54" s="26"/>
      <c r="Q54" s="30">
        <f t="shared" si="12"/>
        <v>36531.769</v>
      </c>
      <c r="R54" s="26"/>
    </row>
    <row r="55" spans="1:31" x14ac:dyDescent="0.2">
      <c r="A55" s="38" t="s">
        <v>52</v>
      </c>
      <c r="B55" s="39" t="s">
        <v>37</v>
      </c>
      <c r="C55" s="38">
        <v>51796.363069999999</v>
      </c>
      <c r="D55" s="38">
        <v>2.8E-3</v>
      </c>
      <c r="E55" s="26">
        <f t="shared" si="9"/>
        <v>13627.93239325865</v>
      </c>
      <c r="F55" s="26">
        <f t="shared" si="10"/>
        <v>13628</v>
      </c>
      <c r="G55" s="26">
        <f t="shared" si="8"/>
        <v>-0.10145000000193249</v>
      </c>
      <c r="H55" s="26"/>
      <c r="I55" s="26"/>
      <c r="K55" s="26">
        <f>+G55</f>
        <v>-0.10145000000193249</v>
      </c>
      <c r="L55" s="26"/>
      <c r="M55" s="26"/>
      <c r="O55" s="26">
        <f t="shared" ca="1" si="11"/>
        <v>-9.6683124511489985E-2</v>
      </c>
      <c r="P55" s="26"/>
      <c r="Q55" s="30">
        <f t="shared" si="12"/>
        <v>36777.863069999999</v>
      </c>
      <c r="R55" s="26"/>
    </row>
    <row r="56" spans="1:31" ht="12.75" customHeight="1" x14ac:dyDescent="0.2">
      <c r="A56" s="26" t="s">
        <v>36</v>
      </c>
      <c r="B56" s="31" t="s">
        <v>37</v>
      </c>
      <c r="C56" s="32">
        <v>51841.388099999996</v>
      </c>
      <c r="D56" s="32">
        <v>2E-3</v>
      </c>
      <c r="E56" s="26">
        <f t="shared" si="9"/>
        <v>13657.937278003983</v>
      </c>
      <c r="F56" s="26">
        <f t="shared" si="10"/>
        <v>13658</v>
      </c>
      <c r="G56" s="26">
        <f t="shared" si="8"/>
        <v>-9.4120000008842908E-2</v>
      </c>
      <c r="H56" s="26"/>
      <c r="I56" s="26"/>
      <c r="K56" s="26">
        <f>+G56</f>
        <v>-9.4120000008842908E-2</v>
      </c>
      <c r="L56" s="26"/>
      <c r="M56" s="26"/>
      <c r="N56" s="26"/>
      <c r="O56" s="26">
        <f t="shared" ca="1" si="11"/>
        <v>-9.6787016183315006E-2</v>
      </c>
      <c r="P56" s="26"/>
      <c r="Q56" s="30">
        <f t="shared" si="12"/>
        <v>36822.888099999996</v>
      </c>
      <c r="R56" s="26"/>
    </row>
    <row r="57" spans="1:31" x14ac:dyDescent="0.2">
      <c r="A57" s="8" t="s">
        <v>40</v>
      </c>
      <c r="B57" s="33"/>
      <c r="C57" s="34">
        <v>51865.394399999997</v>
      </c>
      <c r="D57" s="34">
        <v>2.9999999999999997E-4</v>
      </c>
      <c r="E57" s="26">
        <f t="shared" si="9"/>
        <v>13673.935185493703</v>
      </c>
      <c r="F57" s="26">
        <f t="shared" si="10"/>
        <v>13674</v>
      </c>
      <c r="G57" s="26">
        <f t="shared" si="8"/>
        <v>-9.7260000002279412E-2</v>
      </c>
      <c r="H57" s="26"/>
      <c r="I57" s="26"/>
      <c r="J57" s="26">
        <f>+G57</f>
        <v>-9.7260000002279412E-2</v>
      </c>
      <c r="K57" s="26"/>
      <c r="L57" s="26"/>
      <c r="M57" s="26"/>
      <c r="N57" s="26"/>
      <c r="O57" s="26">
        <f t="shared" ca="1" si="11"/>
        <v>-9.6842425074954996E-2</v>
      </c>
      <c r="P57" s="26"/>
      <c r="Q57" s="30">
        <f t="shared" si="12"/>
        <v>36846.894399999997</v>
      </c>
      <c r="R57" s="26"/>
    </row>
    <row r="58" spans="1:31" x14ac:dyDescent="0.2">
      <c r="A58" s="35" t="s">
        <v>50</v>
      </c>
      <c r="B58" s="31" t="s">
        <v>37</v>
      </c>
      <c r="C58" s="28">
        <v>52180.5173</v>
      </c>
      <c r="D58" s="28">
        <v>8.9999999999999998E-4</v>
      </c>
      <c r="E58" s="26">
        <f t="shared" si="9"/>
        <v>13883.934519089158</v>
      </c>
      <c r="F58" s="26">
        <f t="shared" si="10"/>
        <v>13884</v>
      </c>
      <c r="G58" s="26">
        <f t="shared" si="8"/>
        <v>-9.8260000006121118E-2</v>
      </c>
      <c r="H58" s="26"/>
      <c r="I58" s="26"/>
      <c r="J58" s="26">
        <f>+G58</f>
        <v>-9.8260000006121118E-2</v>
      </c>
      <c r="K58" s="26"/>
      <c r="L58" s="26"/>
      <c r="M58" s="26"/>
      <c r="N58" s="26"/>
      <c r="O58" s="26">
        <f t="shared" ca="1" si="11"/>
        <v>-9.7569666777730102E-2</v>
      </c>
      <c r="P58" s="26"/>
      <c r="Q58" s="30">
        <f t="shared" si="12"/>
        <v>37162.0173</v>
      </c>
      <c r="R58" s="26"/>
    </row>
    <row r="59" spans="1:31" x14ac:dyDescent="0.2">
      <c r="A59" s="38" t="s">
        <v>52</v>
      </c>
      <c r="B59" s="39" t="s">
        <v>37</v>
      </c>
      <c r="C59" s="38">
        <v>52195.5265</v>
      </c>
      <c r="D59" s="38" t="s">
        <v>53</v>
      </c>
      <c r="E59" s="26">
        <f t="shared" si="9"/>
        <v>13893.936718224164</v>
      </c>
      <c r="F59" s="26">
        <f t="shared" si="10"/>
        <v>13894</v>
      </c>
      <c r="G59" s="26">
        <f t="shared" si="8"/>
        <v>-9.4960000002174638E-2</v>
      </c>
      <c r="H59" s="26"/>
      <c r="I59" s="26"/>
      <c r="K59" s="26">
        <f>+G59</f>
        <v>-9.4960000002174638E-2</v>
      </c>
      <c r="L59" s="26"/>
      <c r="M59" s="26"/>
      <c r="O59" s="26">
        <f t="shared" ca="1" si="11"/>
        <v>-9.76042973350051E-2</v>
      </c>
      <c r="P59" s="26"/>
      <c r="Q59" s="30">
        <f t="shared" si="12"/>
        <v>37177.0265</v>
      </c>
      <c r="R59" s="26"/>
    </row>
    <row r="60" spans="1:31" x14ac:dyDescent="0.2">
      <c r="A60" s="33" t="s">
        <v>39</v>
      </c>
      <c r="B60" s="31" t="s">
        <v>37</v>
      </c>
      <c r="C60" s="32">
        <v>52213.529900000001</v>
      </c>
      <c r="D60" s="32">
        <v>2.3999999999999998E-3</v>
      </c>
      <c r="E60" s="26">
        <f t="shared" si="9"/>
        <v>13905.934265855431</v>
      </c>
      <c r="F60" s="26">
        <f t="shared" si="10"/>
        <v>13906</v>
      </c>
      <c r="G60" s="26">
        <f t="shared" si="8"/>
        <v>-9.8640000003797468E-2</v>
      </c>
      <c r="H60" s="26"/>
      <c r="I60" s="26"/>
      <c r="K60" s="26">
        <f>+G60</f>
        <v>-9.8640000003797468E-2</v>
      </c>
      <c r="L60" s="26"/>
      <c r="M60" s="26"/>
      <c r="N60" s="26"/>
      <c r="O60" s="26">
        <f t="shared" ca="1" si="11"/>
        <v>-9.76458540037351E-2</v>
      </c>
      <c r="P60" s="26"/>
      <c r="Q60" s="30">
        <f t="shared" si="12"/>
        <v>37195.029900000001</v>
      </c>
      <c r="R60" s="26"/>
    </row>
    <row r="61" spans="1:31" x14ac:dyDescent="0.2">
      <c r="A61" s="38" t="s">
        <v>52</v>
      </c>
      <c r="B61" s="39" t="s">
        <v>37</v>
      </c>
      <c r="C61" s="38">
        <v>52216.5285</v>
      </c>
      <c r="D61" s="38" t="s">
        <v>53</v>
      </c>
      <c r="E61" s="26">
        <f t="shared" si="9"/>
        <v>13907.932546531698</v>
      </c>
      <c r="F61" s="26">
        <f t="shared" si="10"/>
        <v>13908</v>
      </c>
      <c r="G61" s="26">
        <f t="shared" si="8"/>
        <v>-0.10121999999682885</v>
      </c>
      <c r="H61" s="26"/>
      <c r="I61" s="26"/>
      <c r="K61" s="26">
        <f>+G61</f>
        <v>-0.10121999999682885</v>
      </c>
      <c r="L61" s="26"/>
      <c r="M61" s="26"/>
      <c r="O61" s="26">
        <f t="shared" ca="1" si="11"/>
        <v>-9.7652780115190102E-2</v>
      </c>
      <c r="P61" s="26"/>
      <c r="Q61" s="30">
        <f t="shared" si="12"/>
        <v>37198.0285</v>
      </c>
      <c r="R61" s="26"/>
    </row>
    <row r="62" spans="1:31" x14ac:dyDescent="0.2">
      <c r="A62" s="36" t="s">
        <v>41</v>
      </c>
      <c r="B62" s="33"/>
      <c r="C62" s="34">
        <v>52956.321100000001</v>
      </c>
      <c r="D62" s="34">
        <v>5.1999999999999998E-3</v>
      </c>
      <c r="E62" s="26">
        <f t="shared" si="9"/>
        <v>14400.933699411566</v>
      </c>
      <c r="F62" s="26">
        <f t="shared" si="10"/>
        <v>14401</v>
      </c>
      <c r="G62" s="26">
        <f t="shared" si="8"/>
        <v>-9.9490000000514556E-2</v>
      </c>
      <c r="H62" s="26"/>
      <c r="I62" s="26"/>
      <c r="J62" s="26">
        <f>+G62</f>
        <v>-9.9490000000514556E-2</v>
      </c>
      <c r="K62" s="26"/>
      <c r="L62" s="26"/>
      <c r="M62" s="26"/>
      <c r="N62" s="26"/>
      <c r="O62" s="26">
        <f t="shared" ca="1" si="11"/>
        <v>-9.9360066588847828E-2</v>
      </c>
      <c r="P62" s="26"/>
      <c r="Q62" s="30">
        <f t="shared" si="12"/>
        <v>37937.821100000001</v>
      </c>
      <c r="R62" s="26"/>
    </row>
    <row r="63" spans="1:31" x14ac:dyDescent="0.2">
      <c r="A63" s="36" t="s">
        <v>41</v>
      </c>
      <c r="B63" s="33"/>
      <c r="C63" s="34">
        <v>52983.332900000001</v>
      </c>
      <c r="D63" s="34">
        <v>5.0000000000000001E-4</v>
      </c>
      <c r="E63" s="26">
        <f t="shared" si="9"/>
        <v>14418.934485768932</v>
      </c>
      <c r="F63" s="26">
        <f t="shared" si="10"/>
        <v>14419</v>
      </c>
      <c r="G63" s="26">
        <f t="shared" si="8"/>
        <v>-9.8309999993944075E-2</v>
      </c>
      <c r="H63" s="26"/>
      <c r="I63" s="26"/>
      <c r="J63" s="26">
        <f>+G63</f>
        <v>-9.8309999993944075E-2</v>
      </c>
      <c r="K63" s="26"/>
      <c r="L63" s="26"/>
      <c r="M63" s="26"/>
      <c r="N63" s="26"/>
      <c r="O63" s="26">
        <f t="shared" ca="1" si="11"/>
        <v>-9.9422401591942822E-2</v>
      </c>
      <c r="P63" s="26"/>
      <c r="Q63" s="30">
        <f t="shared" si="12"/>
        <v>37964.832900000001</v>
      </c>
      <c r="R63" s="26"/>
    </row>
    <row r="64" spans="1:31" x14ac:dyDescent="0.2">
      <c r="A64" s="36" t="s">
        <v>42</v>
      </c>
      <c r="B64" s="31"/>
      <c r="C64" s="28">
        <v>53349.474199999997</v>
      </c>
      <c r="D64" s="28">
        <v>2.5000000000000001E-3</v>
      </c>
      <c r="E64" s="26">
        <f t="shared" si="9"/>
        <v>14662.932713132832</v>
      </c>
      <c r="F64" s="26">
        <f t="shared" si="10"/>
        <v>14663</v>
      </c>
      <c r="G64" s="26">
        <f t="shared" si="8"/>
        <v>-0.1009699999995064</v>
      </c>
      <c r="H64" s="26"/>
      <c r="I64" s="26"/>
      <c r="J64" s="26">
        <f>+G64</f>
        <v>-0.1009699999995064</v>
      </c>
      <c r="K64" s="26"/>
      <c r="L64" s="26"/>
      <c r="M64" s="26"/>
      <c r="N64" s="26"/>
      <c r="O64" s="26">
        <f t="shared" ca="1" si="11"/>
        <v>-0.10026738718945294</v>
      </c>
      <c r="P64" s="26"/>
      <c r="Q64" s="30">
        <f t="shared" si="12"/>
        <v>38330.974199999997</v>
      </c>
      <c r="R64" s="26"/>
    </row>
    <row r="65" spans="1:18" x14ac:dyDescent="0.2">
      <c r="A65" s="37" t="s">
        <v>44</v>
      </c>
      <c r="B65" s="33"/>
      <c r="C65" s="28">
        <v>53613.577100000002</v>
      </c>
      <c r="D65" s="28">
        <v>8.9999999999999993E-3</v>
      </c>
      <c r="E65" s="26">
        <f t="shared" si="9"/>
        <v>14838.932086712561</v>
      </c>
      <c r="F65" s="26">
        <f t="shared" si="10"/>
        <v>14839</v>
      </c>
      <c r="G65" s="26">
        <f t="shared" si="8"/>
        <v>-0.10190999999758787</v>
      </c>
      <c r="H65" s="26"/>
      <c r="I65" s="26"/>
      <c r="J65" s="26">
        <f>+G65</f>
        <v>-0.10190999999758787</v>
      </c>
      <c r="K65" s="26"/>
      <c r="L65" s="26"/>
      <c r="M65" s="26"/>
      <c r="N65" s="26"/>
      <c r="O65" s="26">
        <f t="shared" ca="1" si="11"/>
        <v>-0.10087688499749302</v>
      </c>
      <c r="P65" s="26"/>
      <c r="Q65" s="30">
        <f t="shared" si="12"/>
        <v>38595.077100000002</v>
      </c>
      <c r="R65" s="26"/>
    </row>
    <row r="66" spans="1:18" x14ac:dyDescent="0.2">
      <c r="A66" s="37" t="s">
        <v>44</v>
      </c>
      <c r="B66" s="33"/>
      <c r="C66" s="28">
        <v>53619.579299999998</v>
      </c>
      <c r="D66" s="28">
        <v>1.01E-2</v>
      </c>
      <c r="E66" s="26">
        <f t="shared" si="9"/>
        <v>14842.931980087831</v>
      </c>
      <c r="F66" s="26">
        <f t="shared" si="10"/>
        <v>14843</v>
      </c>
      <c r="G66" s="26">
        <f t="shared" si="8"/>
        <v>-0.10207000000809785</v>
      </c>
      <c r="H66" s="26"/>
      <c r="I66" s="26"/>
      <c r="J66" s="26">
        <f>+G66</f>
        <v>-0.10207000000809785</v>
      </c>
      <c r="K66" s="26"/>
      <c r="L66" s="26"/>
      <c r="M66" s="26"/>
      <c r="N66" s="26"/>
      <c r="O66" s="26">
        <f t="shared" ca="1" si="11"/>
        <v>-0.10089073722040301</v>
      </c>
      <c r="P66" s="26"/>
      <c r="Q66" s="30">
        <f t="shared" si="12"/>
        <v>38601.079299999998</v>
      </c>
      <c r="R66" s="26"/>
    </row>
    <row r="67" spans="1:18" x14ac:dyDescent="0.2">
      <c r="A67" s="58" t="s">
        <v>246</v>
      </c>
      <c r="B67" s="59" t="s">
        <v>37</v>
      </c>
      <c r="C67" s="58">
        <v>54374.3776</v>
      </c>
      <c r="D67" s="58" t="s">
        <v>67</v>
      </c>
      <c r="E67" s="26">
        <f t="shared" si="9"/>
        <v>15345.932999686789</v>
      </c>
      <c r="F67" s="26">
        <f t="shared" si="10"/>
        <v>15346</v>
      </c>
      <c r="G67" s="26">
        <f t="shared" si="8"/>
        <v>-0.10053999999945518</v>
      </c>
      <c r="H67" s="26"/>
      <c r="I67" s="26"/>
      <c r="K67" s="26">
        <f>+G67</f>
        <v>-0.10053999999945518</v>
      </c>
      <c r="L67" s="26"/>
      <c r="M67" s="26"/>
      <c r="N67" s="26"/>
      <c r="O67" s="26">
        <f t="shared" ca="1" si="11"/>
        <v>-0.10263265425133575</v>
      </c>
      <c r="P67" s="26"/>
      <c r="Q67" s="30">
        <f t="shared" si="12"/>
        <v>39355.8776</v>
      </c>
    </row>
    <row r="68" spans="1:18" x14ac:dyDescent="0.2">
      <c r="A68" s="40" t="s">
        <v>56</v>
      </c>
      <c r="B68" s="41" t="s">
        <v>37</v>
      </c>
      <c r="C68" s="40">
        <v>54737.517200000002</v>
      </c>
      <c r="D68" s="40">
        <v>2.0000000000000001E-4</v>
      </c>
      <c r="E68" s="26">
        <f t="shared" si="9"/>
        <v>15587.930880520329</v>
      </c>
      <c r="F68" s="26">
        <f t="shared" si="10"/>
        <v>15588</v>
      </c>
      <c r="G68" s="26">
        <f t="shared" si="8"/>
        <v>-0.10371999999915715</v>
      </c>
      <c r="H68" s="26"/>
      <c r="I68" s="26"/>
      <c r="J68" s="26">
        <f>+G68</f>
        <v>-0.10371999999915715</v>
      </c>
      <c r="K68" s="26"/>
      <c r="L68" s="26"/>
      <c r="M68" s="26"/>
      <c r="N68" s="26"/>
      <c r="O68" s="26">
        <f t="shared" ca="1" si="11"/>
        <v>-0.10347071373739083</v>
      </c>
      <c r="P68" s="26"/>
      <c r="Q68" s="30">
        <f t="shared" si="12"/>
        <v>39719.017200000002</v>
      </c>
      <c r="R68" s="26"/>
    </row>
    <row r="69" spans="1:18" x14ac:dyDescent="0.2">
      <c r="A69" s="58" t="s">
        <v>258</v>
      </c>
      <c r="B69" s="59" t="s">
        <v>37</v>
      </c>
      <c r="C69" s="58">
        <v>55873.464599999999</v>
      </c>
      <c r="D69" s="58" t="s">
        <v>67</v>
      </c>
      <c r="E69" s="26">
        <f t="shared" si="9"/>
        <v>16344.93139365183</v>
      </c>
      <c r="F69" s="26">
        <f t="shared" si="10"/>
        <v>16345</v>
      </c>
      <c r="G69" s="26">
        <f t="shared" si="8"/>
        <v>-0.1029500000004191</v>
      </c>
      <c r="H69" s="26"/>
      <c r="I69" s="26"/>
      <c r="K69" s="26">
        <f>+G69</f>
        <v>-0.1029500000004191</v>
      </c>
      <c r="L69" s="26"/>
      <c r="M69" s="26"/>
      <c r="N69" s="26"/>
      <c r="O69" s="26">
        <f t="shared" ca="1" si="11"/>
        <v>-0.10609224692310867</v>
      </c>
      <c r="P69" s="26"/>
      <c r="Q69" s="30">
        <f t="shared" si="12"/>
        <v>40854.964599999999</v>
      </c>
    </row>
    <row r="70" spans="1:18" x14ac:dyDescent="0.2">
      <c r="A70" s="58" t="s">
        <v>258</v>
      </c>
      <c r="B70" s="59" t="s">
        <v>37</v>
      </c>
      <c r="C70" s="58">
        <v>55882.4666</v>
      </c>
      <c r="D70" s="58" t="s">
        <v>67</v>
      </c>
      <c r="E70" s="26">
        <f t="shared" si="9"/>
        <v>16350.930367388826</v>
      </c>
      <c r="F70" s="26">
        <f t="shared" si="10"/>
        <v>16351</v>
      </c>
      <c r="G70" s="26">
        <f t="shared" si="8"/>
        <v>-0.10448999999789521</v>
      </c>
      <c r="H70" s="26"/>
      <c r="I70" s="26"/>
      <c r="K70" s="26">
        <f>+G70</f>
        <v>-0.10448999999789521</v>
      </c>
      <c r="L70" s="26"/>
      <c r="M70" s="26"/>
      <c r="N70" s="26"/>
      <c r="O70" s="26">
        <f t="shared" ca="1" si="11"/>
        <v>-0.10611302525747368</v>
      </c>
      <c r="P70" s="26"/>
      <c r="Q70" s="30">
        <f t="shared" si="12"/>
        <v>40863.9666</v>
      </c>
    </row>
    <row r="71" spans="1:18" x14ac:dyDescent="0.2">
      <c r="A71" s="61" t="s">
        <v>0</v>
      </c>
      <c r="B71" s="62" t="s">
        <v>37</v>
      </c>
      <c r="C71" s="63">
        <v>57297.515500000001</v>
      </c>
      <c r="D71" s="64">
        <v>1.1999999999999999E-3</v>
      </c>
      <c r="E71" s="26">
        <f>+(C71-C$7)/C$8</f>
        <v>17293.925389346856</v>
      </c>
      <c r="F71" s="26">
        <f t="shared" si="10"/>
        <v>17294</v>
      </c>
      <c r="G71" s="26">
        <f>+C71-(C$7+F71*C$8)</f>
        <v>-0.11196000000200002</v>
      </c>
      <c r="H71" s="26"/>
      <c r="I71" s="26"/>
      <c r="K71" s="26">
        <f>+G71</f>
        <v>-0.11196000000200002</v>
      </c>
      <c r="L71" s="26"/>
      <c r="M71" s="26"/>
      <c r="N71" s="26"/>
      <c r="O71" s="26">
        <f ca="1">+C$11+C$12*F71</f>
        <v>-0.1093786868085066</v>
      </c>
      <c r="P71" s="26"/>
      <c r="Q71" s="30">
        <f>+C71-15018.5</f>
        <v>42279.015500000001</v>
      </c>
    </row>
  </sheetData>
  <phoneticPr fontId="7" type="noConversion"/>
  <hyperlinks>
    <hyperlink ref="H2314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4"/>
  <sheetViews>
    <sheetView topLeftCell="A14" workbookViewId="0">
      <selection activeCell="A29" sqref="A29:D58"/>
    </sheetView>
  </sheetViews>
  <sheetFormatPr defaultRowHeight="12.75" x14ac:dyDescent="0.2"/>
  <cols>
    <col min="1" max="1" width="19.7109375" style="44" customWidth="1"/>
    <col min="2" max="2" width="4.42578125" style="9" customWidth="1"/>
    <col min="3" max="3" width="12.7109375" style="44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44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3" t="s">
        <v>58</v>
      </c>
      <c r="I1" s="45" t="s">
        <v>59</v>
      </c>
      <c r="J1" s="46" t="s">
        <v>53</v>
      </c>
    </row>
    <row r="2" spans="1:16" x14ac:dyDescent="0.2">
      <c r="I2" s="47" t="s">
        <v>60</v>
      </c>
      <c r="J2" s="48" t="s">
        <v>61</v>
      </c>
    </row>
    <row r="3" spans="1:16" x14ac:dyDescent="0.2">
      <c r="A3" s="49" t="s">
        <v>62</v>
      </c>
      <c r="I3" s="47" t="s">
        <v>63</v>
      </c>
      <c r="J3" s="48" t="s">
        <v>64</v>
      </c>
    </row>
    <row r="4" spans="1:16" x14ac:dyDescent="0.2">
      <c r="I4" s="47" t="s">
        <v>65</v>
      </c>
      <c r="J4" s="48" t="s">
        <v>64</v>
      </c>
    </row>
    <row r="5" spans="1:16" ht="13.5" thickBot="1" x14ac:dyDescent="0.25">
      <c r="I5" s="50" t="s">
        <v>66</v>
      </c>
      <c r="J5" s="51" t="s">
        <v>67</v>
      </c>
    </row>
    <row r="10" spans="1:16" ht="13.5" thickBot="1" x14ac:dyDescent="0.25"/>
    <row r="11" spans="1:16" ht="12.75" customHeight="1" thickBot="1" x14ac:dyDescent="0.25">
      <c r="A11" s="44" t="str">
        <f t="shared" ref="A11:A58" si="0">P11</f>
        <v> BBS 30 </v>
      </c>
      <c r="B11" s="3" t="str">
        <f t="shared" ref="B11:B58" si="1">IF(H11=INT(H11),"I","II")</f>
        <v>I</v>
      </c>
      <c r="C11" s="44">
        <f t="shared" ref="C11:C58" si="2">1*G11</f>
        <v>43058.457999999999</v>
      </c>
      <c r="D11" s="9" t="str">
        <f t="shared" ref="D11:D58" si="3">VLOOKUP(F11,I$1:J$5,2,FALSE)</f>
        <v>vis</v>
      </c>
      <c r="E11" s="52">
        <f>VLOOKUP(C11,A!C$21:E$973,3,FALSE)</f>
        <v>7804.9527185973511</v>
      </c>
      <c r="F11" s="3" t="s">
        <v>66</v>
      </c>
      <c r="G11" s="9" t="str">
        <f t="shared" ref="G11:G58" si="4">MID(I11,3,LEN(I11)-3)</f>
        <v>43058.458</v>
      </c>
      <c r="H11" s="44">
        <f t="shared" ref="H11:H58" si="5">1*K11</f>
        <v>7805</v>
      </c>
      <c r="I11" s="53" t="s">
        <v>114</v>
      </c>
      <c r="J11" s="54" t="s">
        <v>115</v>
      </c>
      <c r="K11" s="53">
        <v>7805</v>
      </c>
      <c r="L11" s="53" t="s">
        <v>116</v>
      </c>
      <c r="M11" s="54" t="s">
        <v>117</v>
      </c>
      <c r="N11" s="54"/>
      <c r="O11" s="55" t="s">
        <v>118</v>
      </c>
      <c r="P11" s="55" t="s">
        <v>119</v>
      </c>
    </row>
    <row r="12" spans="1:16" ht="12.75" customHeight="1" thickBot="1" x14ac:dyDescent="0.25">
      <c r="A12" s="44" t="str">
        <f t="shared" si="0"/>
        <v> BBS 114 </v>
      </c>
      <c r="B12" s="3" t="str">
        <f t="shared" si="1"/>
        <v>I</v>
      </c>
      <c r="C12" s="44">
        <f t="shared" si="2"/>
        <v>50465.347999999998</v>
      </c>
      <c r="D12" s="9" t="str">
        <f t="shared" si="3"/>
        <v>vis</v>
      </c>
      <c r="E12" s="52">
        <f>VLOOKUP(C12,A!C$21:E$973,3,FALSE)</f>
        <v>12740.937897760214</v>
      </c>
      <c r="F12" s="3" t="s">
        <v>66</v>
      </c>
      <c r="G12" s="9" t="str">
        <f t="shared" si="4"/>
        <v>50465.348</v>
      </c>
      <c r="H12" s="44">
        <f t="shared" si="5"/>
        <v>12741</v>
      </c>
      <c r="I12" s="53" t="s">
        <v>164</v>
      </c>
      <c r="J12" s="54" t="s">
        <v>165</v>
      </c>
      <c r="K12" s="53">
        <v>12741</v>
      </c>
      <c r="L12" s="53" t="s">
        <v>166</v>
      </c>
      <c r="M12" s="54" t="s">
        <v>167</v>
      </c>
      <c r="N12" s="54" t="s">
        <v>168</v>
      </c>
      <c r="O12" s="55" t="s">
        <v>169</v>
      </c>
      <c r="P12" s="55" t="s">
        <v>170</v>
      </c>
    </row>
    <row r="13" spans="1:16" ht="12.75" customHeight="1" thickBot="1" x14ac:dyDescent="0.25">
      <c r="A13" s="44" t="str">
        <f t="shared" si="0"/>
        <v> BBS 116 </v>
      </c>
      <c r="B13" s="3" t="str">
        <f t="shared" si="1"/>
        <v>I</v>
      </c>
      <c r="C13" s="44">
        <f t="shared" si="2"/>
        <v>50696.428999999996</v>
      </c>
      <c r="D13" s="9" t="str">
        <f t="shared" si="3"/>
        <v>vis</v>
      </c>
      <c r="E13" s="52">
        <f>VLOOKUP(C13,A!C$21:E$973,3,FALSE)</f>
        <v>12894.931327011373</v>
      </c>
      <c r="F13" s="3" t="s">
        <v>66</v>
      </c>
      <c r="G13" s="9" t="str">
        <f t="shared" si="4"/>
        <v>50696.429</v>
      </c>
      <c r="H13" s="44">
        <f t="shared" si="5"/>
        <v>12895</v>
      </c>
      <c r="I13" s="53" t="s">
        <v>171</v>
      </c>
      <c r="J13" s="54" t="s">
        <v>172</v>
      </c>
      <c r="K13" s="53">
        <v>12895</v>
      </c>
      <c r="L13" s="53" t="s">
        <v>173</v>
      </c>
      <c r="M13" s="54" t="s">
        <v>117</v>
      </c>
      <c r="N13" s="54"/>
      <c r="O13" s="55" t="s">
        <v>174</v>
      </c>
      <c r="P13" s="55" t="s">
        <v>175</v>
      </c>
    </row>
    <row r="14" spans="1:16" ht="12.75" customHeight="1" thickBot="1" x14ac:dyDescent="0.25">
      <c r="A14" s="44" t="str">
        <f t="shared" si="0"/>
        <v>IBVS 4887 </v>
      </c>
      <c r="B14" s="3" t="str">
        <f t="shared" si="1"/>
        <v>I</v>
      </c>
      <c r="C14" s="44">
        <f t="shared" si="2"/>
        <v>50750.466099999998</v>
      </c>
      <c r="D14" s="9" t="str">
        <f t="shared" si="3"/>
        <v>vis</v>
      </c>
      <c r="E14" s="52">
        <f>VLOOKUP(C14,A!C$21:E$973,3,FALSE)</f>
        <v>12930.941896187498</v>
      </c>
      <c r="F14" s="3" t="s">
        <v>66</v>
      </c>
      <c r="G14" s="9" t="str">
        <f t="shared" si="4"/>
        <v>50750.4661</v>
      </c>
      <c r="H14" s="44">
        <f t="shared" si="5"/>
        <v>12931</v>
      </c>
      <c r="I14" s="53" t="s">
        <v>176</v>
      </c>
      <c r="J14" s="54" t="s">
        <v>177</v>
      </c>
      <c r="K14" s="53">
        <v>12931</v>
      </c>
      <c r="L14" s="53" t="s">
        <v>178</v>
      </c>
      <c r="M14" s="54" t="s">
        <v>167</v>
      </c>
      <c r="N14" s="54" t="s">
        <v>168</v>
      </c>
      <c r="O14" s="55" t="s">
        <v>179</v>
      </c>
      <c r="P14" s="56" t="s">
        <v>180</v>
      </c>
    </row>
    <row r="15" spans="1:16" ht="12.75" customHeight="1" thickBot="1" x14ac:dyDescent="0.25">
      <c r="A15" s="44" t="str">
        <f t="shared" si="0"/>
        <v>IBVS 5287 </v>
      </c>
      <c r="B15" s="3" t="str">
        <f t="shared" si="1"/>
        <v>I</v>
      </c>
      <c r="C15" s="44">
        <f t="shared" si="2"/>
        <v>51550.269</v>
      </c>
      <c r="D15" s="9" t="str">
        <f t="shared" si="3"/>
        <v>vis</v>
      </c>
      <c r="E15" s="52">
        <f>VLOOKUP(C15,A!C$21:E$973,3,FALSE)</f>
        <v>13463.934185886885</v>
      </c>
      <c r="F15" s="3" t="s">
        <v>66</v>
      </c>
      <c r="G15" s="9" t="str">
        <f t="shared" si="4"/>
        <v>51550.2690</v>
      </c>
      <c r="H15" s="44">
        <f t="shared" si="5"/>
        <v>13464</v>
      </c>
      <c r="I15" s="53" t="s">
        <v>181</v>
      </c>
      <c r="J15" s="54" t="s">
        <v>182</v>
      </c>
      <c r="K15" s="53">
        <v>13464</v>
      </c>
      <c r="L15" s="53" t="s">
        <v>183</v>
      </c>
      <c r="M15" s="54" t="s">
        <v>167</v>
      </c>
      <c r="N15" s="54" t="s">
        <v>168</v>
      </c>
      <c r="O15" s="55" t="s">
        <v>128</v>
      </c>
      <c r="P15" s="56" t="s">
        <v>184</v>
      </c>
    </row>
    <row r="16" spans="1:16" ht="12.75" customHeight="1" thickBot="1" x14ac:dyDescent="0.25">
      <c r="A16" s="44" t="str">
        <f t="shared" si="0"/>
        <v>OEJV 0074 </v>
      </c>
      <c r="B16" s="3" t="str">
        <f t="shared" si="1"/>
        <v>I</v>
      </c>
      <c r="C16" s="44">
        <f t="shared" si="2"/>
        <v>51796.363069999999</v>
      </c>
      <c r="D16" s="9" t="str">
        <f t="shared" si="3"/>
        <v>vis</v>
      </c>
      <c r="E16" s="52">
        <f>VLOOKUP(C16,A!C$21:E$973,3,FALSE)</f>
        <v>13627.93239325865</v>
      </c>
      <c r="F16" s="3" t="s">
        <v>66</v>
      </c>
      <c r="G16" s="9" t="str">
        <f t="shared" si="4"/>
        <v>51796.36307</v>
      </c>
      <c r="H16" s="44">
        <f t="shared" si="5"/>
        <v>13628</v>
      </c>
      <c r="I16" s="53" t="s">
        <v>185</v>
      </c>
      <c r="J16" s="54" t="s">
        <v>186</v>
      </c>
      <c r="K16" s="53">
        <v>13628</v>
      </c>
      <c r="L16" s="53" t="s">
        <v>187</v>
      </c>
      <c r="M16" s="54" t="s">
        <v>188</v>
      </c>
      <c r="N16" s="54" t="s">
        <v>189</v>
      </c>
      <c r="O16" s="55" t="s">
        <v>190</v>
      </c>
      <c r="P16" s="56" t="s">
        <v>191</v>
      </c>
    </row>
    <row r="17" spans="1:16" ht="12.75" customHeight="1" thickBot="1" x14ac:dyDescent="0.25">
      <c r="A17" s="44" t="str">
        <f t="shared" si="0"/>
        <v>IBVS 5287 </v>
      </c>
      <c r="B17" s="3" t="str">
        <f t="shared" si="1"/>
        <v>I</v>
      </c>
      <c r="C17" s="44">
        <f t="shared" si="2"/>
        <v>51841.388099999996</v>
      </c>
      <c r="D17" s="9" t="str">
        <f t="shared" si="3"/>
        <v>vis</v>
      </c>
      <c r="E17" s="52">
        <f>VLOOKUP(C17,A!C$21:E$973,3,FALSE)</f>
        <v>13657.937278003983</v>
      </c>
      <c r="F17" s="3" t="s">
        <v>66</v>
      </c>
      <c r="G17" s="9" t="str">
        <f t="shared" si="4"/>
        <v>51841.3881</v>
      </c>
      <c r="H17" s="44">
        <f t="shared" si="5"/>
        <v>13658</v>
      </c>
      <c r="I17" s="53" t="s">
        <v>192</v>
      </c>
      <c r="J17" s="54" t="s">
        <v>193</v>
      </c>
      <c r="K17" s="53">
        <v>13658</v>
      </c>
      <c r="L17" s="53" t="s">
        <v>194</v>
      </c>
      <c r="M17" s="54" t="s">
        <v>167</v>
      </c>
      <c r="N17" s="54" t="s">
        <v>168</v>
      </c>
      <c r="O17" s="55" t="s">
        <v>128</v>
      </c>
      <c r="P17" s="56" t="s">
        <v>184</v>
      </c>
    </row>
    <row r="18" spans="1:16" ht="12.75" customHeight="1" thickBot="1" x14ac:dyDescent="0.25">
      <c r="A18" s="44" t="str">
        <f t="shared" si="0"/>
        <v>BAVM 152 </v>
      </c>
      <c r="B18" s="3" t="str">
        <f t="shared" si="1"/>
        <v>I</v>
      </c>
      <c r="C18" s="44">
        <f t="shared" si="2"/>
        <v>51865.394399999997</v>
      </c>
      <c r="D18" s="9" t="str">
        <f t="shared" si="3"/>
        <v>vis</v>
      </c>
      <c r="E18" s="52">
        <f>VLOOKUP(C18,A!C$21:E$973,3,FALSE)</f>
        <v>13673.935185493703</v>
      </c>
      <c r="F18" s="3" t="s">
        <v>66</v>
      </c>
      <c r="G18" s="9" t="str">
        <f t="shared" si="4"/>
        <v>51865.3944</v>
      </c>
      <c r="H18" s="44">
        <f t="shared" si="5"/>
        <v>13674</v>
      </c>
      <c r="I18" s="53" t="s">
        <v>195</v>
      </c>
      <c r="J18" s="54" t="s">
        <v>196</v>
      </c>
      <c r="K18" s="53">
        <v>13674</v>
      </c>
      <c r="L18" s="53" t="s">
        <v>197</v>
      </c>
      <c r="M18" s="54" t="s">
        <v>167</v>
      </c>
      <c r="N18" s="54" t="s">
        <v>189</v>
      </c>
      <c r="O18" s="55" t="s">
        <v>198</v>
      </c>
      <c r="P18" s="56" t="s">
        <v>199</v>
      </c>
    </row>
    <row r="19" spans="1:16" ht="12.75" customHeight="1" thickBot="1" x14ac:dyDescent="0.25">
      <c r="A19" s="44" t="str">
        <f t="shared" si="0"/>
        <v>BAVM 183 </v>
      </c>
      <c r="B19" s="3" t="str">
        <f t="shared" si="1"/>
        <v>I</v>
      </c>
      <c r="C19" s="44">
        <f t="shared" si="2"/>
        <v>52180.5173</v>
      </c>
      <c r="D19" s="9" t="str">
        <f t="shared" si="3"/>
        <v>vis</v>
      </c>
      <c r="E19" s="52">
        <f>VLOOKUP(C19,A!C$21:E$973,3,FALSE)</f>
        <v>13883.934519089158</v>
      </c>
      <c r="F19" s="3" t="s">
        <v>66</v>
      </c>
      <c r="G19" s="9" t="str">
        <f t="shared" si="4"/>
        <v>52180.5173</v>
      </c>
      <c r="H19" s="44">
        <f t="shared" si="5"/>
        <v>13884</v>
      </c>
      <c r="I19" s="53" t="s">
        <v>200</v>
      </c>
      <c r="J19" s="54" t="s">
        <v>201</v>
      </c>
      <c r="K19" s="53">
        <v>13884</v>
      </c>
      <c r="L19" s="53" t="s">
        <v>202</v>
      </c>
      <c r="M19" s="54" t="s">
        <v>188</v>
      </c>
      <c r="N19" s="54" t="s">
        <v>189</v>
      </c>
      <c r="O19" s="55" t="s">
        <v>203</v>
      </c>
      <c r="P19" s="56" t="s">
        <v>204</v>
      </c>
    </row>
    <row r="20" spans="1:16" ht="12.75" customHeight="1" thickBot="1" x14ac:dyDescent="0.25">
      <c r="A20" s="44" t="str">
        <f t="shared" si="0"/>
        <v>OEJV 0074 </v>
      </c>
      <c r="B20" s="3" t="str">
        <f t="shared" si="1"/>
        <v>I</v>
      </c>
      <c r="C20" s="44">
        <f t="shared" si="2"/>
        <v>52195.5265</v>
      </c>
      <c r="D20" s="9" t="str">
        <f t="shared" si="3"/>
        <v>vis</v>
      </c>
      <c r="E20" s="52">
        <f>VLOOKUP(C20,A!C$21:E$973,3,FALSE)</f>
        <v>13893.936718224164</v>
      </c>
      <c r="F20" s="3" t="s">
        <v>66</v>
      </c>
      <c r="G20" s="9" t="str">
        <f t="shared" si="4"/>
        <v>52195.52650</v>
      </c>
      <c r="H20" s="44">
        <f t="shared" si="5"/>
        <v>13894</v>
      </c>
      <c r="I20" s="53" t="s">
        <v>205</v>
      </c>
      <c r="J20" s="54" t="s">
        <v>206</v>
      </c>
      <c r="K20" s="53">
        <v>13894</v>
      </c>
      <c r="L20" s="53" t="s">
        <v>207</v>
      </c>
      <c r="M20" s="54" t="s">
        <v>188</v>
      </c>
      <c r="N20" s="54" t="s">
        <v>189</v>
      </c>
      <c r="O20" s="55" t="s">
        <v>208</v>
      </c>
      <c r="P20" s="56" t="s">
        <v>191</v>
      </c>
    </row>
    <row r="21" spans="1:16" ht="12.75" customHeight="1" thickBot="1" x14ac:dyDescent="0.25">
      <c r="A21" s="44" t="str">
        <f t="shared" si="0"/>
        <v>IBVS 5583 </v>
      </c>
      <c r="B21" s="3" t="str">
        <f t="shared" si="1"/>
        <v>I</v>
      </c>
      <c r="C21" s="44">
        <f t="shared" si="2"/>
        <v>52213.529900000001</v>
      </c>
      <c r="D21" s="9" t="str">
        <f t="shared" si="3"/>
        <v>vis</v>
      </c>
      <c r="E21" s="52">
        <f>VLOOKUP(C21,A!C$21:E$973,3,FALSE)</f>
        <v>13905.934265855431</v>
      </c>
      <c r="F21" s="3" t="s">
        <v>66</v>
      </c>
      <c r="G21" s="9" t="str">
        <f t="shared" si="4"/>
        <v>52213.5299</v>
      </c>
      <c r="H21" s="44">
        <f t="shared" si="5"/>
        <v>13906</v>
      </c>
      <c r="I21" s="53" t="s">
        <v>209</v>
      </c>
      <c r="J21" s="54" t="s">
        <v>210</v>
      </c>
      <c r="K21" s="53">
        <v>13906</v>
      </c>
      <c r="L21" s="53" t="s">
        <v>211</v>
      </c>
      <c r="M21" s="54" t="s">
        <v>167</v>
      </c>
      <c r="N21" s="54" t="s">
        <v>168</v>
      </c>
      <c r="O21" s="55" t="s">
        <v>128</v>
      </c>
      <c r="P21" s="56" t="s">
        <v>212</v>
      </c>
    </row>
    <row r="22" spans="1:16" ht="12.75" customHeight="1" thickBot="1" x14ac:dyDescent="0.25">
      <c r="A22" s="44" t="str">
        <f t="shared" si="0"/>
        <v>OEJV 0074 </v>
      </c>
      <c r="B22" s="3" t="str">
        <f t="shared" si="1"/>
        <v>I</v>
      </c>
      <c r="C22" s="44">
        <f t="shared" si="2"/>
        <v>52216.5285</v>
      </c>
      <c r="D22" s="9" t="str">
        <f t="shared" si="3"/>
        <v>vis</v>
      </c>
      <c r="E22" s="52">
        <f>VLOOKUP(C22,A!C$21:E$973,3,FALSE)</f>
        <v>13907.932546531698</v>
      </c>
      <c r="F22" s="3" t="s">
        <v>66</v>
      </c>
      <c r="G22" s="9" t="str">
        <f t="shared" si="4"/>
        <v>52216.52850</v>
      </c>
      <c r="H22" s="44">
        <f t="shared" si="5"/>
        <v>13908</v>
      </c>
      <c r="I22" s="53" t="s">
        <v>213</v>
      </c>
      <c r="J22" s="54" t="s">
        <v>214</v>
      </c>
      <c r="K22" s="53">
        <v>13908</v>
      </c>
      <c r="L22" s="53" t="s">
        <v>215</v>
      </c>
      <c r="M22" s="54" t="s">
        <v>188</v>
      </c>
      <c r="N22" s="54" t="s">
        <v>189</v>
      </c>
      <c r="O22" s="55" t="s">
        <v>208</v>
      </c>
      <c r="P22" s="56" t="s">
        <v>191</v>
      </c>
    </row>
    <row r="23" spans="1:16" ht="12.75" customHeight="1" thickBot="1" x14ac:dyDescent="0.25">
      <c r="A23" s="44" t="str">
        <f t="shared" si="0"/>
        <v>BAVM 172 </v>
      </c>
      <c r="B23" s="3" t="str">
        <f t="shared" si="1"/>
        <v>I</v>
      </c>
      <c r="C23" s="44">
        <f t="shared" si="2"/>
        <v>52956.321100000001</v>
      </c>
      <c r="D23" s="9" t="str">
        <f t="shared" si="3"/>
        <v>vis</v>
      </c>
      <c r="E23" s="52">
        <f>VLOOKUP(C23,A!C$21:E$973,3,FALSE)</f>
        <v>14400.933699411566</v>
      </c>
      <c r="F23" s="3" t="s">
        <v>66</v>
      </c>
      <c r="G23" s="9" t="str">
        <f t="shared" si="4"/>
        <v>52956.3211</v>
      </c>
      <c r="H23" s="44">
        <f t="shared" si="5"/>
        <v>14401</v>
      </c>
      <c r="I23" s="53" t="s">
        <v>216</v>
      </c>
      <c r="J23" s="54" t="s">
        <v>217</v>
      </c>
      <c r="K23" s="53">
        <v>14401</v>
      </c>
      <c r="L23" s="53" t="s">
        <v>218</v>
      </c>
      <c r="M23" s="54" t="s">
        <v>167</v>
      </c>
      <c r="N23" s="54" t="s">
        <v>219</v>
      </c>
      <c r="O23" s="55" t="s">
        <v>220</v>
      </c>
      <c r="P23" s="56" t="s">
        <v>221</v>
      </c>
    </row>
    <row r="24" spans="1:16" ht="12.75" customHeight="1" thickBot="1" x14ac:dyDescent="0.25">
      <c r="A24" s="44" t="str">
        <f t="shared" si="0"/>
        <v>BAVM 172 </v>
      </c>
      <c r="B24" s="3" t="str">
        <f t="shared" si="1"/>
        <v>I</v>
      </c>
      <c r="C24" s="44">
        <f t="shared" si="2"/>
        <v>52983.332900000001</v>
      </c>
      <c r="D24" s="9" t="str">
        <f t="shared" si="3"/>
        <v>vis</v>
      </c>
      <c r="E24" s="52">
        <f>VLOOKUP(C24,A!C$21:E$973,3,FALSE)</f>
        <v>14418.934485768932</v>
      </c>
      <c r="F24" s="3" t="s">
        <v>66</v>
      </c>
      <c r="G24" s="9" t="str">
        <f t="shared" si="4"/>
        <v>52983.3329</v>
      </c>
      <c r="H24" s="44">
        <f t="shared" si="5"/>
        <v>14419</v>
      </c>
      <c r="I24" s="53" t="s">
        <v>222</v>
      </c>
      <c r="J24" s="54" t="s">
        <v>223</v>
      </c>
      <c r="K24" s="53" t="s">
        <v>224</v>
      </c>
      <c r="L24" s="53" t="s">
        <v>202</v>
      </c>
      <c r="M24" s="54" t="s">
        <v>167</v>
      </c>
      <c r="N24" s="54" t="s">
        <v>66</v>
      </c>
      <c r="O24" s="55" t="s">
        <v>225</v>
      </c>
      <c r="P24" s="56" t="s">
        <v>221</v>
      </c>
    </row>
    <row r="25" spans="1:16" ht="12.75" customHeight="1" thickBot="1" x14ac:dyDescent="0.25">
      <c r="A25" s="44" t="str">
        <f t="shared" si="0"/>
        <v>BAVM 173 </v>
      </c>
      <c r="B25" s="3" t="str">
        <f t="shared" si="1"/>
        <v>I</v>
      </c>
      <c r="C25" s="44">
        <f t="shared" si="2"/>
        <v>53349.474199999997</v>
      </c>
      <c r="D25" s="9" t="str">
        <f t="shared" si="3"/>
        <v>vis</v>
      </c>
      <c r="E25" s="52">
        <f>VLOOKUP(C25,A!C$21:E$973,3,FALSE)</f>
        <v>14662.932713132832</v>
      </c>
      <c r="F25" s="3" t="s">
        <v>66</v>
      </c>
      <c r="G25" s="9" t="str">
        <f t="shared" si="4"/>
        <v>53349.4742</v>
      </c>
      <c r="H25" s="44">
        <f t="shared" si="5"/>
        <v>14663</v>
      </c>
      <c r="I25" s="53" t="s">
        <v>226</v>
      </c>
      <c r="J25" s="54" t="s">
        <v>227</v>
      </c>
      <c r="K25" s="53" t="s">
        <v>228</v>
      </c>
      <c r="L25" s="53" t="s">
        <v>229</v>
      </c>
      <c r="M25" s="54" t="s">
        <v>167</v>
      </c>
      <c r="N25" s="54" t="s">
        <v>219</v>
      </c>
      <c r="O25" s="55" t="s">
        <v>230</v>
      </c>
      <c r="P25" s="56" t="s">
        <v>231</v>
      </c>
    </row>
    <row r="26" spans="1:16" ht="12.75" customHeight="1" thickBot="1" x14ac:dyDescent="0.25">
      <c r="A26" s="44" t="str">
        <f t="shared" si="0"/>
        <v>BAVM 178 </v>
      </c>
      <c r="B26" s="3" t="str">
        <f t="shared" si="1"/>
        <v>I</v>
      </c>
      <c r="C26" s="44">
        <f t="shared" si="2"/>
        <v>53613.577100000002</v>
      </c>
      <c r="D26" s="9" t="str">
        <f t="shared" si="3"/>
        <v>vis</v>
      </c>
      <c r="E26" s="52">
        <f>VLOOKUP(C26,A!C$21:E$973,3,FALSE)</f>
        <v>14838.932086712561</v>
      </c>
      <c r="F26" s="3" t="s">
        <v>66</v>
      </c>
      <c r="G26" s="9" t="str">
        <f t="shared" si="4"/>
        <v>53613.5771</v>
      </c>
      <c r="H26" s="44">
        <f t="shared" si="5"/>
        <v>14839</v>
      </c>
      <c r="I26" s="53" t="s">
        <v>232</v>
      </c>
      <c r="J26" s="54" t="s">
        <v>233</v>
      </c>
      <c r="K26" s="53" t="s">
        <v>234</v>
      </c>
      <c r="L26" s="53" t="s">
        <v>235</v>
      </c>
      <c r="M26" s="54" t="s">
        <v>188</v>
      </c>
      <c r="N26" s="54" t="s">
        <v>219</v>
      </c>
      <c r="O26" s="55" t="s">
        <v>236</v>
      </c>
      <c r="P26" s="56" t="s">
        <v>237</v>
      </c>
    </row>
    <row r="27" spans="1:16" ht="12.75" customHeight="1" thickBot="1" x14ac:dyDescent="0.25">
      <c r="A27" s="44" t="str">
        <f t="shared" si="0"/>
        <v>BAVM 178 </v>
      </c>
      <c r="B27" s="3" t="str">
        <f t="shared" si="1"/>
        <v>I</v>
      </c>
      <c r="C27" s="44">
        <f t="shared" si="2"/>
        <v>53619.579299999998</v>
      </c>
      <c r="D27" s="9" t="str">
        <f t="shared" si="3"/>
        <v>vis</v>
      </c>
      <c r="E27" s="52">
        <f>VLOOKUP(C27,A!C$21:E$973,3,FALSE)</f>
        <v>14842.931980087831</v>
      </c>
      <c r="F27" s="3" t="s">
        <v>66</v>
      </c>
      <c r="G27" s="9" t="str">
        <f t="shared" si="4"/>
        <v>53619.5793</v>
      </c>
      <c r="H27" s="44">
        <f t="shared" si="5"/>
        <v>14843</v>
      </c>
      <c r="I27" s="53" t="s">
        <v>238</v>
      </c>
      <c r="J27" s="54" t="s">
        <v>239</v>
      </c>
      <c r="K27" s="53" t="s">
        <v>240</v>
      </c>
      <c r="L27" s="53" t="s">
        <v>241</v>
      </c>
      <c r="M27" s="54" t="s">
        <v>188</v>
      </c>
      <c r="N27" s="54" t="s">
        <v>219</v>
      </c>
      <c r="O27" s="55" t="s">
        <v>236</v>
      </c>
      <c r="P27" s="56" t="s">
        <v>237</v>
      </c>
    </row>
    <row r="28" spans="1:16" ht="12.75" customHeight="1" thickBot="1" x14ac:dyDescent="0.25">
      <c r="A28" s="44" t="str">
        <f t="shared" si="0"/>
        <v>BAVM 209 </v>
      </c>
      <c r="B28" s="3" t="str">
        <f t="shared" si="1"/>
        <v>I</v>
      </c>
      <c r="C28" s="44">
        <f t="shared" si="2"/>
        <v>54737.517200000002</v>
      </c>
      <c r="D28" s="9" t="str">
        <f t="shared" si="3"/>
        <v>vis</v>
      </c>
      <c r="E28" s="52">
        <f>VLOOKUP(C28,A!C$21:E$973,3,FALSE)</f>
        <v>15587.930880520329</v>
      </c>
      <c r="F28" s="3" t="s">
        <v>66</v>
      </c>
      <c r="G28" s="9" t="str">
        <f t="shared" si="4"/>
        <v>54737.5172</v>
      </c>
      <c r="H28" s="44">
        <f t="shared" si="5"/>
        <v>15588</v>
      </c>
      <c r="I28" s="53" t="s">
        <v>247</v>
      </c>
      <c r="J28" s="54" t="s">
        <v>248</v>
      </c>
      <c r="K28" s="53" t="s">
        <v>249</v>
      </c>
      <c r="L28" s="53" t="s">
        <v>250</v>
      </c>
      <c r="M28" s="54" t="s">
        <v>188</v>
      </c>
      <c r="N28" s="54" t="s">
        <v>251</v>
      </c>
      <c r="O28" s="55" t="s">
        <v>252</v>
      </c>
      <c r="P28" s="56" t="s">
        <v>253</v>
      </c>
    </row>
    <row r="29" spans="1:16" ht="12.75" customHeight="1" thickBot="1" x14ac:dyDescent="0.25">
      <c r="A29" s="44" t="str">
        <f t="shared" si="0"/>
        <v> VSS 4.171 </v>
      </c>
      <c r="B29" s="3" t="str">
        <f t="shared" si="1"/>
        <v>I</v>
      </c>
      <c r="C29" s="44">
        <f t="shared" si="2"/>
        <v>29113.517</v>
      </c>
      <c r="D29" s="9" t="str">
        <f t="shared" si="3"/>
        <v>vis</v>
      </c>
      <c r="E29" s="52">
        <f>VLOOKUP(C29,A!C$21:E$973,3,FALSE)</f>
        <v>-1488.019379044242</v>
      </c>
      <c r="F29" s="3" t="s">
        <v>66</v>
      </c>
      <c r="G29" s="9" t="str">
        <f t="shared" si="4"/>
        <v>29113.517</v>
      </c>
      <c r="H29" s="44">
        <f t="shared" si="5"/>
        <v>-1488</v>
      </c>
      <c r="I29" s="53" t="s">
        <v>69</v>
      </c>
      <c r="J29" s="54" t="s">
        <v>70</v>
      </c>
      <c r="K29" s="53">
        <v>-1488</v>
      </c>
      <c r="L29" s="53" t="s">
        <v>71</v>
      </c>
      <c r="M29" s="54" t="s">
        <v>72</v>
      </c>
      <c r="N29" s="54"/>
      <c r="O29" s="55" t="s">
        <v>73</v>
      </c>
      <c r="P29" s="55" t="s">
        <v>74</v>
      </c>
    </row>
    <row r="30" spans="1:16" ht="12.75" customHeight="1" thickBot="1" x14ac:dyDescent="0.25">
      <c r="A30" s="44" t="str">
        <f t="shared" si="0"/>
        <v> VSS 4.171 </v>
      </c>
      <c r="B30" s="3" t="str">
        <f t="shared" si="1"/>
        <v>I</v>
      </c>
      <c r="C30" s="44">
        <f t="shared" si="2"/>
        <v>29574.233</v>
      </c>
      <c r="D30" s="9" t="str">
        <f t="shared" si="3"/>
        <v>vis</v>
      </c>
      <c r="E30" s="52">
        <f>VLOOKUP(C30,A!C$21:E$973,3,FALSE)</f>
        <v>-1180.996141517669</v>
      </c>
      <c r="F30" s="3" t="s">
        <v>66</v>
      </c>
      <c r="G30" s="9" t="str">
        <f t="shared" si="4"/>
        <v>29574.233</v>
      </c>
      <c r="H30" s="44">
        <f t="shared" si="5"/>
        <v>-1181</v>
      </c>
      <c r="I30" s="53" t="s">
        <v>75</v>
      </c>
      <c r="J30" s="54" t="s">
        <v>76</v>
      </c>
      <c r="K30" s="53">
        <v>-1181</v>
      </c>
      <c r="L30" s="53" t="s">
        <v>77</v>
      </c>
      <c r="M30" s="54" t="s">
        <v>72</v>
      </c>
      <c r="N30" s="54"/>
      <c r="O30" s="55" t="s">
        <v>73</v>
      </c>
      <c r="P30" s="55" t="s">
        <v>74</v>
      </c>
    </row>
    <row r="31" spans="1:16" ht="12.75" customHeight="1" thickBot="1" x14ac:dyDescent="0.25">
      <c r="A31" s="44" t="str">
        <f t="shared" si="0"/>
        <v> VSS 4.171 </v>
      </c>
      <c r="B31" s="3" t="str">
        <f t="shared" si="1"/>
        <v>I</v>
      </c>
      <c r="C31" s="44">
        <f t="shared" si="2"/>
        <v>29670.274000000001</v>
      </c>
      <c r="D31" s="9" t="str">
        <f t="shared" si="3"/>
        <v>vis</v>
      </c>
      <c r="E31" s="52">
        <f>VLOOKUP(C31,A!C$21:E$973,3,FALSE)</f>
        <v>-1116.9939823669342</v>
      </c>
      <c r="F31" s="3" t="s">
        <v>66</v>
      </c>
      <c r="G31" s="9" t="str">
        <f t="shared" si="4"/>
        <v>29670.274</v>
      </c>
      <c r="H31" s="44">
        <f t="shared" si="5"/>
        <v>-1117</v>
      </c>
      <c r="I31" s="53" t="s">
        <v>78</v>
      </c>
      <c r="J31" s="54" t="s">
        <v>79</v>
      </c>
      <c r="K31" s="53">
        <v>-1117</v>
      </c>
      <c r="L31" s="53" t="s">
        <v>80</v>
      </c>
      <c r="M31" s="54" t="s">
        <v>72</v>
      </c>
      <c r="N31" s="54"/>
      <c r="O31" s="55" t="s">
        <v>73</v>
      </c>
      <c r="P31" s="55" t="s">
        <v>74</v>
      </c>
    </row>
    <row r="32" spans="1:16" ht="12.75" customHeight="1" thickBot="1" x14ac:dyDescent="0.25">
      <c r="A32" s="44" t="str">
        <f t="shared" si="0"/>
        <v> VSS 4.171 </v>
      </c>
      <c r="B32" s="3" t="str">
        <f t="shared" si="1"/>
        <v>I</v>
      </c>
      <c r="C32" s="44">
        <f t="shared" si="2"/>
        <v>29901.398000000001</v>
      </c>
      <c r="D32" s="9" t="str">
        <f t="shared" si="3"/>
        <v>vis</v>
      </c>
      <c r="E32" s="52">
        <f>VLOOKUP(C32,A!C$21:E$973,3,FALSE)</f>
        <v>-962.97189772022864</v>
      </c>
      <c r="F32" s="3" t="s">
        <v>66</v>
      </c>
      <c r="G32" s="9" t="str">
        <f t="shared" si="4"/>
        <v>29901.398</v>
      </c>
      <c r="H32" s="44">
        <f t="shared" si="5"/>
        <v>-963</v>
      </c>
      <c r="I32" s="53" t="s">
        <v>81</v>
      </c>
      <c r="J32" s="54" t="s">
        <v>82</v>
      </c>
      <c r="K32" s="53">
        <v>-963</v>
      </c>
      <c r="L32" s="53" t="s">
        <v>83</v>
      </c>
      <c r="M32" s="54" t="s">
        <v>72</v>
      </c>
      <c r="N32" s="54"/>
      <c r="O32" s="55" t="s">
        <v>73</v>
      </c>
      <c r="P32" s="55" t="s">
        <v>74</v>
      </c>
    </row>
    <row r="33" spans="1:16" ht="12.75" customHeight="1" thickBot="1" x14ac:dyDescent="0.25">
      <c r="A33" s="44" t="str">
        <f t="shared" si="0"/>
        <v> VSS 4.171 </v>
      </c>
      <c r="B33" s="3" t="str">
        <f t="shared" si="1"/>
        <v>I</v>
      </c>
      <c r="C33" s="44">
        <f t="shared" si="2"/>
        <v>29985.413</v>
      </c>
      <c r="D33" s="9" t="str">
        <f t="shared" si="3"/>
        <v>vis</v>
      </c>
      <c r="E33" s="52">
        <f>VLOOKUP(C33,A!C$21:E$973,3,FALSE)</f>
        <v>-906.98391965826681</v>
      </c>
      <c r="F33" s="3" t="s">
        <v>66</v>
      </c>
      <c r="G33" s="9" t="str">
        <f t="shared" si="4"/>
        <v>29985.413</v>
      </c>
      <c r="H33" s="44">
        <f t="shared" si="5"/>
        <v>-907</v>
      </c>
      <c r="I33" s="53" t="s">
        <v>84</v>
      </c>
      <c r="J33" s="54" t="s">
        <v>85</v>
      </c>
      <c r="K33" s="53">
        <v>-907</v>
      </c>
      <c r="L33" s="53" t="s">
        <v>86</v>
      </c>
      <c r="M33" s="54" t="s">
        <v>72</v>
      </c>
      <c r="N33" s="54"/>
      <c r="O33" s="55" t="s">
        <v>73</v>
      </c>
      <c r="P33" s="55" t="s">
        <v>74</v>
      </c>
    </row>
    <row r="34" spans="1:16" ht="12.75" customHeight="1" thickBot="1" x14ac:dyDescent="0.25">
      <c r="A34" s="44" t="str">
        <f t="shared" si="0"/>
        <v> VSS 4.172 </v>
      </c>
      <c r="B34" s="3" t="str">
        <f t="shared" si="1"/>
        <v>I</v>
      </c>
      <c r="C34" s="44">
        <f t="shared" si="2"/>
        <v>30024.411</v>
      </c>
      <c r="D34" s="9" t="str">
        <f t="shared" si="3"/>
        <v>vis</v>
      </c>
      <c r="E34" s="52">
        <f>VLOOKUP(C34,A!C$21:E$973,3,FALSE)</f>
        <v>-880.99547511312142</v>
      </c>
      <c r="F34" s="3" t="s">
        <v>66</v>
      </c>
      <c r="G34" s="9" t="str">
        <f t="shared" si="4"/>
        <v>30024.411</v>
      </c>
      <c r="H34" s="44">
        <f t="shared" si="5"/>
        <v>-881</v>
      </c>
      <c r="I34" s="53" t="s">
        <v>87</v>
      </c>
      <c r="J34" s="54" t="s">
        <v>88</v>
      </c>
      <c r="K34" s="53">
        <v>-881</v>
      </c>
      <c r="L34" s="53" t="s">
        <v>89</v>
      </c>
      <c r="M34" s="54" t="s">
        <v>72</v>
      </c>
      <c r="N34" s="54"/>
      <c r="O34" s="55" t="s">
        <v>73</v>
      </c>
      <c r="P34" s="55" t="s">
        <v>90</v>
      </c>
    </row>
    <row r="35" spans="1:16" ht="12.75" customHeight="1" thickBot="1" x14ac:dyDescent="0.25">
      <c r="A35" s="44" t="str">
        <f t="shared" si="0"/>
        <v> VSS 4.172 </v>
      </c>
      <c r="B35" s="3" t="str">
        <f t="shared" si="1"/>
        <v>I</v>
      </c>
      <c r="C35" s="44">
        <f t="shared" si="2"/>
        <v>30234.435000000001</v>
      </c>
      <c r="D35" s="9" t="str">
        <f t="shared" si="3"/>
        <v>vis</v>
      </c>
      <c r="E35" s="52">
        <f>VLOOKUP(C35,A!C$21:E$973,3,FALSE)</f>
        <v>-741.03452641960678</v>
      </c>
      <c r="F35" s="3" t="s">
        <v>66</v>
      </c>
      <c r="G35" s="9" t="str">
        <f t="shared" si="4"/>
        <v>30234.435</v>
      </c>
      <c r="H35" s="44">
        <f t="shared" si="5"/>
        <v>-741</v>
      </c>
      <c r="I35" s="53" t="s">
        <v>91</v>
      </c>
      <c r="J35" s="54" t="s">
        <v>92</v>
      </c>
      <c r="K35" s="53">
        <v>-741</v>
      </c>
      <c r="L35" s="53" t="s">
        <v>93</v>
      </c>
      <c r="M35" s="54" t="s">
        <v>72</v>
      </c>
      <c r="N35" s="54"/>
      <c r="O35" s="55" t="s">
        <v>73</v>
      </c>
      <c r="P35" s="55" t="s">
        <v>90</v>
      </c>
    </row>
    <row r="36" spans="1:16" ht="12.75" customHeight="1" thickBot="1" x14ac:dyDescent="0.25">
      <c r="A36" s="44" t="str">
        <f t="shared" si="0"/>
        <v> VSS 4.172 </v>
      </c>
      <c r="B36" s="3" t="str">
        <f t="shared" si="1"/>
        <v>I</v>
      </c>
      <c r="C36" s="44">
        <f t="shared" si="2"/>
        <v>31346.420999999998</v>
      </c>
      <c r="D36" s="9" t="str">
        <f t="shared" si="3"/>
        <v>vis</v>
      </c>
      <c r="E36" s="52">
        <f>VLOOKUP(C36,A!C$21:E$973,3,FALSE)</f>
        <v>-1.9992136430411907E-3</v>
      </c>
      <c r="F36" s="3" t="s">
        <v>66</v>
      </c>
      <c r="G36" s="9" t="str">
        <f t="shared" si="4"/>
        <v>31346.421</v>
      </c>
      <c r="H36" s="44">
        <f t="shared" si="5"/>
        <v>0</v>
      </c>
      <c r="I36" s="53" t="s">
        <v>94</v>
      </c>
      <c r="J36" s="54" t="s">
        <v>95</v>
      </c>
      <c r="K36" s="53">
        <v>0</v>
      </c>
      <c r="L36" s="53" t="s">
        <v>68</v>
      </c>
      <c r="M36" s="54" t="s">
        <v>72</v>
      </c>
      <c r="N36" s="54"/>
      <c r="O36" s="55" t="s">
        <v>73</v>
      </c>
      <c r="P36" s="55" t="s">
        <v>90</v>
      </c>
    </row>
    <row r="37" spans="1:16" ht="12.75" customHeight="1" thickBot="1" x14ac:dyDescent="0.25">
      <c r="A37" s="44" t="str">
        <f t="shared" si="0"/>
        <v> VSS 4.172 </v>
      </c>
      <c r="B37" s="3" t="str">
        <f t="shared" si="1"/>
        <v>I</v>
      </c>
      <c r="C37" s="44">
        <f t="shared" si="2"/>
        <v>31352.428</v>
      </c>
      <c r="D37" s="9" t="str">
        <f t="shared" si="3"/>
        <v>vis</v>
      </c>
      <c r="E37" s="52">
        <f>VLOOKUP(C37,A!C$21:E$973,3,FALSE)</f>
        <v>4.0010929034585159</v>
      </c>
      <c r="F37" s="3" t="s">
        <v>66</v>
      </c>
      <c r="G37" s="9" t="str">
        <f t="shared" si="4"/>
        <v>31352.428</v>
      </c>
      <c r="H37" s="44">
        <f t="shared" si="5"/>
        <v>4</v>
      </c>
      <c r="I37" s="53" t="s">
        <v>96</v>
      </c>
      <c r="J37" s="54" t="s">
        <v>97</v>
      </c>
      <c r="K37" s="53">
        <v>4</v>
      </c>
      <c r="L37" s="53" t="s">
        <v>98</v>
      </c>
      <c r="M37" s="54" t="s">
        <v>72</v>
      </c>
      <c r="N37" s="54"/>
      <c r="O37" s="55" t="s">
        <v>73</v>
      </c>
      <c r="P37" s="55" t="s">
        <v>90</v>
      </c>
    </row>
    <row r="38" spans="1:16" ht="12.75" customHeight="1" thickBot="1" x14ac:dyDescent="0.25">
      <c r="A38" s="44" t="str">
        <f t="shared" si="0"/>
        <v> VSS 4.172 </v>
      </c>
      <c r="B38" s="3" t="str">
        <f t="shared" si="1"/>
        <v>I</v>
      </c>
      <c r="C38" s="44">
        <f t="shared" si="2"/>
        <v>32827.451000000001</v>
      </c>
      <c r="D38" s="9" t="str">
        <f t="shared" si="3"/>
        <v>vis</v>
      </c>
      <c r="E38" s="52">
        <f>VLOOKUP(C38,A!C$21:E$973,3,FALSE)</f>
        <v>986.96312783638552</v>
      </c>
      <c r="F38" s="3" t="s">
        <v>66</v>
      </c>
      <c r="G38" s="9" t="str">
        <f t="shared" si="4"/>
        <v>32827.451</v>
      </c>
      <c r="H38" s="44">
        <f t="shared" si="5"/>
        <v>987</v>
      </c>
      <c r="I38" s="53" t="s">
        <v>99</v>
      </c>
      <c r="J38" s="54" t="s">
        <v>100</v>
      </c>
      <c r="K38" s="53">
        <v>987</v>
      </c>
      <c r="L38" s="53" t="s">
        <v>101</v>
      </c>
      <c r="M38" s="54" t="s">
        <v>72</v>
      </c>
      <c r="N38" s="54"/>
      <c r="O38" s="55" t="s">
        <v>73</v>
      </c>
      <c r="P38" s="55" t="s">
        <v>90</v>
      </c>
    </row>
    <row r="39" spans="1:16" ht="12.75" customHeight="1" thickBot="1" x14ac:dyDescent="0.25">
      <c r="A39" s="44" t="str">
        <f t="shared" si="0"/>
        <v> VSS 4.172 </v>
      </c>
      <c r="B39" s="3" t="str">
        <f t="shared" si="1"/>
        <v>I</v>
      </c>
      <c r="C39" s="44">
        <f t="shared" si="2"/>
        <v>33897.444000000003</v>
      </c>
      <c r="D39" s="9" t="str">
        <f t="shared" si="3"/>
        <v>vis</v>
      </c>
      <c r="E39" s="52">
        <f>VLOOKUP(C39,A!C$21:E$973,3,FALSE)</f>
        <v>1700.0113288773109</v>
      </c>
      <c r="F39" s="3" t="s">
        <v>66</v>
      </c>
      <c r="G39" s="9" t="str">
        <f t="shared" si="4"/>
        <v>33897.444</v>
      </c>
      <c r="H39" s="44">
        <f t="shared" si="5"/>
        <v>1700</v>
      </c>
      <c r="I39" s="53" t="s">
        <v>102</v>
      </c>
      <c r="J39" s="54" t="s">
        <v>103</v>
      </c>
      <c r="K39" s="53">
        <v>1700</v>
      </c>
      <c r="L39" s="53" t="s">
        <v>104</v>
      </c>
      <c r="M39" s="54" t="s">
        <v>72</v>
      </c>
      <c r="N39" s="54"/>
      <c r="O39" s="55" t="s">
        <v>73</v>
      </c>
      <c r="P39" s="55" t="s">
        <v>90</v>
      </c>
    </row>
    <row r="40" spans="1:16" ht="12.75" customHeight="1" thickBot="1" x14ac:dyDescent="0.25">
      <c r="A40" s="44" t="str">
        <f t="shared" si="0"/>
        <v> VSS 4.172 </v>
      </c>
      <c r="B40" s="3" t="str">
        <f t="shared" si="1"/>
        <v>I</v>
      </c>
      <c r="C40" s="44">
        <f t="shared" si="2"/>
        <v>33915.434000000001</v>
      </c>
      <c r="D40" s="9" t="str">
        <f t="shared" si="3"/>
        <v>vis</v>
      </c>
      <c r="E40" s="52">
        <f>VLOOKUP(C40,A!C$21:E$973,3,FALSE)</f>
        <v>1711.9999466876375</v>
      </c>
      <c r="F40" s="3" t="s">
        <v>66</v>
      </c>
      <c r="G40" s="9" t="str">
        <f t="shared" si="4"/>
        <v>33915.434</v>
      </c>
      <c r="H40" s="44">
        <f t="shared" si="5"/>
        <v>1712</v>
      </c>
      <c r="I40" s="53" t="s">
        <v>105</v>
      </c>
      <c r="J40" s="54" t="s">
        <v>106</v>
      </c>
      <c r="K40" s="53">
        <v>1712</v>
      </c>
      <c r="L40" s="53" t="s">
        <v>107</v>
      </c>
      <c r="M40" s="54" t="s">
        <v>72</v>
      </c>
      <c r="N40" s="54"/>
      <c r="O40" s="55" t="s">
        <v>73</v>
      </c>
      <c r="P40" s="55" t="s">
        <v>90</v>
      </c>
    </row>
    <row r="41" spans="1:16" ht="12.75" customHeight="1" thickBot="1" x14ac:dyDescent="0.25">
      <c r="A41" s="44" t="str">
        <f t="shared" si="0"/>
        <v> VSS 4.172 </v>
      </c>
      <c r="B41" s="3" t="str">
        <f t="shared" si="1"/>
        <v>I</v>
      </c>
      <c r="C41" s="44">
        <f t="shared" si="2"/>
        <v>33924.432000000001</v>
      </c>
      <c r="D41" s="9" t="str">
        <f t="shared" si="3"/>
        <v>vis</v>
      </c>
      <c r="E41" s="52">
        <f>VLOOKUP(C41,A!C$21:E$973,3,FALSE)</f>
        <v>1717.9962548064439</v>
      </c>
      <c r="F41" s="3" t="s">
        <v>66</v>
      </c>
      <c r="G41" s="9" t="str">
        <f t="shared" si="4"/>
        <v>33924.432</v>
      </c>
      <c r="H41" s="44">
        <f t="shared" si="5"/>
        <v>1718</v>
      </c>
      <c r="I41" s="53" t="s">
        <v>108</v>
      </c>
      <c r="J41" s="54" t="s">
        <v>109</v>
      </c>
      <c r="K41" s="53">
        <v>1718</v>
      </c>
      <c r="L41" s="53" t="s">
        <v>110</v>
      </c>
      <c r="M41" s="54" t="s">
        <v>72</v>
      </c>
      <c r="N41" s="54"/>
      <c r="O41" s="55" t="s">
        <v>73</v>
      </c>
      <c r="P41" s="55" t="s">
        <v>90</v>
      </c>
    </row>
    <row r="42" spans="1:16" ht="12.75" customHeight="1" thickBot="1" x14ac:dyDescent="0.25">
      <c r="A42" s="44" t="str">
        <f t="shared" si="0"/>
        <v> VSS 4.172 </v>
      </c>
      <c r="B42" s="3" t="str">
        <f t="shared" si="1"/>
        <v>I</v>
      </c>
      <c r="C42" s="44">
        <f t="shared" si="2"/>
        <v>33927.43</v>
      </c>
      <c r="D42" s="9" t="str">
        <f t="shared" si="3"/>
        <v>vis</v>
      </c>
      <c r="E42" s="52">
        <f>VLOOKUP(C42,A!C$21:E$973,3,FALSE)</f>
        <v>1719.9941356399822</v>
      </c>
      <c r="F42" s="3" t="s">
        <v>66</v>
      </c>
      <c r="G42" s="9" t="str">
        <f t="shared" si="4"/>
        <v>33927.430</v>
      </c>
      <c r="H42" s="44">
        <f t="shared" si="5"/>
        <v>1720</v>
      </c>
      <c r="I42" s="53" t="s">
        <v>111</v>
      </c>
      <c r="J42" s="54" t="s">
        <v>112</v>
      </c>
      <c r="K42" s="53">
        <v>1720</v>
      </c>
      <c r="L42" s="53" t="s">
        <v>113</v>
      </c>
      <c r="M42" s="54" t="s">
        <v>72</v>
      </c>
      <c r="N42" s="54"/>
      <c r="O42" s="55" t="s">
        <v>73</v>
      </c>
      <c r="P42" s="55" t="s">
        <v>90</v>
      </c>
    </row>
    <row r="43" spans="1:16" ht="12.75" customHeight="1" thickBot="1" x14ac:dyDescent="0.25">
      <c r="A43" s="44" t="str">
        <f t="shared" si="0"/>
        <v> BRNO 31 </v>
      </c>
      <c r="B43" s="3" t="str">
        <f t="shared" si="1"/>
        <v>I</v>
      </c>
      <c r="C43" s="44">
        <f t="shared" si="2"/>
        <v>48115.417999999998</v>
      </c>
      <c r="D43" s="9" t="str">
        <f t="shared" si="3"/>
        <v>vis</v>
      </c>
      <c r="E43" s="52">
        <f>VLOOKUP(C43,A!C$21:E$973,3,FALSE)</f>
        <v>11174.933859348655</v>
      </c>
      <c r="F43" s="3" t="s">
        <v>66</v>
      </c>
      <c r="G43" s="9" t="str">
        <f t="shared" si="4"/>
        <v>48115.418</v>
      </c>
      <c r="H43" s="44">
        <f t="shared" si="5"/>
        <v>11175</v>
      </c>
      <c r="I43" s="53" t="s">
        <v>120</v>
      </c>
      <c r="J43" s="54" t="s">
        <v>121</v>
      </c>
      <c r="K43" s="53">
        <v>11175</v>
      </c>
      <c r="L43" s="53" t="s">
        <v>122</v>
      </c>
      <c r="M43" s="54" t="s">
        <v>117</v>
      </c>
      <c r="N43" s="54"/>
      <c r="O43" s="55" t="s">
        <v>123</v>
      </c>
      <c r="P43" s="55" t="s">
        <v>124</v>
      </c>
    </row>
    <row r="44" spans="1:16" ht="12.75" customHeight="1" thickBot="1" x14ac:dyDescent="0.25">
      <c r="A44" s="44" t="str">
        <f t="shared" si="0"/>
        <v> BRNO 31 </v>
      </c>
      <c r="B44" s="3" t="str">
        <f t="shared" si="1"/>
        <v>I</v>
      </c>
      <c r="C44" s="44">
        <f t="shared" si="2"/>
        <v>48127.436999999998</v>
      </c>
      <c r="D44" s="9" t="str">
        <f t="shared" si="3"/>
        <v>vis</v>
      </c>
      <c r="E44" s="52">
        <f>VLOOKUP(C44,A!C$21:E$973,3,FALSE)</f>
        <v>11182.943375605593</v>
      </c>
      <c r="F44" s="3" t="s">
        <v>66</v>
      </c>
      <c r="G44" s="9" t="str">
        <f t="shared" si="4"/>
        <v>48127.437</v>
      </c>
      <c r="H44" s="44">
        <f t="shared" si="5"/>
        <v>11183</v>
      </c>
      <c r="I44" s="53" t="s">
        <v>125</v>
      </c>
      <c r="J44" s="54" t="s">
        <v>126</v>
      </c>
      <c r="K44" s="53">
        <v>11183</v>
      </c>
      <c r="L44" s="53" t="s">
        <v>127</v>
      </c>
      <c r="M44" s="54" t="s">
        <v>117</v>
      </c>
      <c r="N44" s="54"/>
      <c r="O44" s="55" t="s">
        <v>128</v>
      </c>
      <c r="P44" s="55" t="s">
        <v>124</v>
      </c>
    </row>
    <row r="45" spans="1:16" ht="12.75" customHeight="1" thickBot="1" x14ac:dyDescent="0.25">
      <c r="A45" s="44" t="str">
        <f t="shared" si="0"/>
        <v> BRNO 31 </v>
      </c>
      <c r="B45" s="3" t="str">
        <f t="shared" si="1"/>
        <v>I</v>
      </c>
      <c r="C45" s="44">
        <f t="shared" si="2"/>
        <v>48127.438999999998</v>
      </c>
      <c r="D45" s="9" t="str">
        <f t="shared" si="3"/>
        <v>vis</v>
      </c>
      <c r="E45" s="52">
        <f>VLOOKUP(C45,A!C$21:E$973,3,FALSE)</f>
        <v>11182.944708414689</v>
      </c>
      <c r="F45" s="3" t="s">
        <v>66</v>
      </c>
      <c r="G45" s="9" t="str">
        <f t="shared" si="4"/>
        <v>48127.439</v>
      </c>
      <c r="H45" s="44">
        <f t="shared" si="5"/>
        <v>11183</v>
      </c>
      <c r="I45" s="53" t="s">
        <v>129</v>
      </c>
      <c r="J45" s="54" t="s">
        <v>130</v>
      </c>
      <c r="K45" s="53">
        <v>11183</v>
      </c>
      <c r="L45" s="53" t="s">
        <v>131</v>
      </c>
      <c r="M45" s="54" t="s">
        <v>117</v>
      </c>
      <c r="N45" s="54"/>
      <c r="O45" s="55" t="s">
        <v>132</v>
      </c>
      <c r="P45" s="55" t="s">
        <v>124</v>
      </c>
    </row>
    <row r="46" spans="1:16" ht="12.75" customHeight="1" thickBot="1" x14ac:dyDescent="0.25">
      <c r="A46" s="44" t="str">
        <f t="shared" si="0"/>
        <v> BRNO 31 </v>
      </c>
      <c r="B46" s="3" t="str">
        <f t="shared" si="1"/>
        <v>I</v>
      </c>
      <c r="C46" s="44">
        <f t="shared" si="2"/>
        <v>48127.44</v>
      </c>
      <c r="D46" s="9" t="str">
        <f t="shared" si="3"/>
        <v>vis</v>
      </c>
      <c r="E46" s="52">
        <f>VLOOKUP(C46,A!C$21:E$973,3,FALSE)</f>
        <v>11182.945374819239</v>
      </c>
      <c r="F46" s="3" t="s">
        <v>66</v>
      </c>
      <c r="G46" s="9" t="str">
        <f t="shared" si="4"/>
        <v>48127.440</v>
      </c>
      <c r="H46" s="44">
        <f t="shared" si="5"/>
        <v>11183</v>
      </c>
      <c r="I46" s="53" t="s">
        <v>133</v>
      </c>
      <c r="J46" s="54" t="s">
        <v>134</v>
      </c>
      <c r="K46" s="53">
        <v>11183</v>
      </c>
      <c r="L46" s="53" t="s">
        <v>135</v>
      </c>
      <c r="M46" s="54" t="s">
        <v>117</v>
      </c>
      <c r="N46" s="54"/>
      <c r="O46" s="55" t="s">
        <v>136</v>
      </c>
      <c r="P46" s="55" t="s">
        <v>124</v>
      </c>
    </row>
    <row r="47" spans="1:16" ht="12.75" customHeight="1" thickBot="1" x14ac:dyDescent="0.25">
      <c r="A47" s="44" t="str">
        <f t="shared" si="0"/>
        <v> BRNO 31 </v>
      </c>
      <c r="B47" s="3" t="str">
        <f t="shared" si="1"/>
        <v>I</v>
      </c>
      <c r="C47" s="44">
        <f t="shared" si="2"/>
        <v>48127.446000000004</v>
      </c>
      <c r="D47" s="9" t="str">
        <f t="shared" si="3"/>
        <v>vis</v>
      </c>
      <c r="E47" s="52">
        <f>VLOOKUP(C47,A!C$21:E$973,3,FALSE)</f>
        <v>11182.949373246525</v>
      </c>
      <c r="F47" s="3" t="s">
        <v>66</v>
      </c>
      <c r="G47" s="9" t="str">
        <f t="shared" si="4"/>
        <v>48127.446</v>
      </c>
      <c r="H47" s="44">
        <f t="shared" si="5"/>
        <v>11183</v>
      </c>
      <c r="I47" s="53" t="s">
        <v>137</v>
      </c>
      <c r="J47" s="54" t="s">
        <v>138</v>
      </c>
      <c r="K47" s="53">
        <v>11183</v>
      </c>
      <c r="L47" s="53" t="s">
        <v>139</v>
      </c>
      <c r="M47" s="54" t="s">
        <v>117</v>
      </c>
      <c r="N47" s="54"/>
      <c r="O47" s="55" t="s">
        <v>140</v>
      </c>
      <c r="P47" s="55" t="s">
        <v>124</v>
      </c>
    </row>
    <row r="48" spans="1:16" ht="12.75" customHeight="1" thickBot="1" x14ac:dyDescent="0.25">
      <c r="A48" s="44" t="str">
        <f t="shared" si="0"/>
        <v> BRNO 31 </v>
      </c>
      <c r="B48" s="3" t="str">
        <f t="shared" si="1"/>
        <v>I</v>
      </c>
      <c r="C48" s="44">
        <f t="shared" si="2"/>
        <v>48127.446000000004</v>
      </c>
      <c r="D48" s="9" t="str">
        <f t="shared" si="3"/>
        <v>vis</v>
      </c>
      <c r="E48" s="52">
        <f>VLOOKUP(C48,A!C$21:E$973,3,FALSE)</f>
        <v>11182.949373246525</v>
      </c>
      <c r="F48" s="3" t="s">
        <v>66</v>
      </c>
      <c r="G48" s="9" t="str">
        <f t="shared" si="4"/>
        <v>48127.446</v>
      </c>
      <c r="H48" s="44">
        <f t="shared" si="5"/>
        <v>11183</v>
      </c>
      <c r="I48" s="53" t="s">
        <v>137</v>
      </c>
      <c r="J48" s="54" t="s">
        <v>138</v>
      </c>
      <c r="K48" s="53">
        <v>11183</v>
      </c>
      <c r="L48" s="53" t="s">
        <v>139</v>
      </c>
      <c r="M48" s="54" t="s">
        <v>117</v>
      </c>
      <c r="N48" s="54"/>
      <c r="O48" s="55" t="s">
        <v>141</v>
      </c>
      <c r="P48" s="55" t="s">
        <v>124</v>
      </c>
    </row>
    <row r="49" spans="1:16" ht="12.75" customHeight="1" thickBot="1" x14ac:dyDescent="0.25">
      <c r="A49" s="44" t="str">
        <f t="shared" si="0"/>
        <v> BRNO 31 </v>
      </c>
      <c r="B49" s="3" t="str">
        <f t="shared" si="1"/>
        <v>I</v>
      </c>
      <c r="C49" s="44">
        <f t="shared" si="2"/>
        <v>48127.455000000002</v>
      </c>
      <c r="D49" s="9" t="str">
        <f t="shared" si="3"/>
        <v>vis</v>
      </c>
      <c r="E49" s="52">
        <f>VLOOKUP(C49,A!C$21:E$973,3,FALSE)</f>
        <v>11182.955370887452</v>
      </c>
      <c r="F49" s="3" t="s">
        <v>66</v>
      </c>
      <c r="G49" s="9" t="str">
        <f t="shared" si="4"/>
        <v>48127.455</v>
      </c>
      <c r="H49" s="44">
        <f t="shared" si="5"/>
        <v>11183</v>
      </c>
      <c r="I49" s="53" t="s">
        <v>142</v>
      </c>
      <c r="J49" s="54" t="s">
        <v>143</v>
      </c>
      <c r="K49" s="53">
        <v>11183</v>
      </c>
      <c r="L49" s="53" t="s">
        <v>144</v>
      </c>
      <c r="M49" s="54" t="s">
        <v>117</v>
      </c>
      <c r="N49" s="54"/>
      <c r="O49" s="55" t="s">
        <v>145</v>
      </c>
      <c r="P49" s="55" t="s">
        <v>124</v>
      </c>
    </row>
    <row r="50" spans="1:16" ht="12.75" customHeight="1" thickBot="1" x14ac:dyDescent="0.25">
      <c r="A50" s="44" t="str">
        <f t="shared" si="0"/>
        <v> BRNO 31 </v>
      </c>
      <c r="B50" s="3" t="str">
        <f t="shared" si="1"/>
        <v>I</v>
      </c>
      <c r="C50" s="44">
        <f t="shared" si="2"/>
        <v>48151.44</v>
      </c>
      <c r="D50" s="9" t="str">
        <f t="shared" si="3"/>
        <v>vis</v>
      </c>
      <c r="E50" s="52">
        <f>VLOOKUP(C50,A!C$21:E$973,3,FALSE)</f>
        <v>11198.939083960311</v>
      </c>
      <c r="F50" s="3" t="s">
        <v>66</v>
      </c>
      <c r="G50" s="9" t="str">
        <f t="shared" si="4"/>
        <v>48151.440</v>
      </c>
      <c r="H50" s="44">
        <f t="shared" si="5"/>
        <v>11199</v>
      </c>
      <c r="I50" s="53" t="s">
        <v>146</v>
      </c>
      <c r="J50" s="54" t="s">
        <v>147</v>
      </c>
      <c r="K50" s="53">
        <v>11199</v>
      </c>
      <c r="L50" s="53" t="s">
        <v>148</v>
      </c>
      <c r="M50" s="54" t="s">
        <v>117</v>
      </c>
      <c r="N50" s="54"/>
      <c r="O50" s="55" t="s">
        <v>149</v>
      </c>
      <c r="P50" s="55" t="s">
        <v>124</v>
      </c>
    </row>
    <row r="51" spans="1:16" ht="12.75" customHeight="1" thickBot="1" x14ac:dyDescent="0.25">
      <c r="A51" s="44" t="str">
        <f t="shared" si="0"/>
        <v> BRNO 31 </v>
      </c>
      <c r="B51" s="3" t="str">
        <f t="shared" si="1"/>
        <v>II</v>
      </c>
      <c r="C51" s="44">
        <f t="shared" si="2"/>
        <v>48536.47</v>
      </c>
      <c r="D51" s="9" t="str">
        <f t="shared" si="3"/>
        <v>vis</v>
      </c>
      <c r="E51" s="52">
        <f>VLOOKUP(C51,A!C$21:E$973,3,FALSE)</f>
        <v>11455.524826901419</v>
      </c>
      <c r="F51" s="3" t="s">
        <v>66</v>
      </c>
      <c r="G51" s="9" t="str">
        <f t="shared" si="4"/>
        <v>48536.470</v>
      </c>
      <c r="H51" s="44">
        <f t="shared" si="5"/>
        <v>11455.5</v>
      </c>
      <c r="I51" s="53" t="s">
        <v>150</v>
      </c>
      <c r="J51" s="54" t="s">
        <v>151</v>
      </c>
      <c r="K51" s="53">
        <v>11455.5</v>
      </c>
      <c r="L51" s="53" t="s">
        <v>152</v>
      </c>
      <c r="M51" s="54" t="s">
        <v>117</v>
      </c>
      <c r="N51" s="54"/>
      <c r="O51" s="55" t="s">
        <v>153</v>
      </c>
      <c r="P51" s="55" t="s">
        <v>124</v>
      </c>
    </row>
    <row r="52" spans="1:16" ht="12.75" customHeight="1" thickBot="1" x14ac:dyDescent="0.25">
      <c r="A52" s="44" t="str">
        <f t="shared" si="0"/>
        <v> BRNO 31 </v>
      </c>
      <c r="B52" s="3" t="str">
        <f t="shared" si="1"/>
        <v>II</v>
      </c>
      <c r="C52" s="44">
        <f t="shared" si="2"/>
        <v>48536.472000000002</v>
      </c>
      <c r="D52" s="9" t="str">
        <f t="shared" si="3"/>
        <v>vis</v>
      </c>
      <c r="E52" s="52">
        <f>VLOOKUP(C52,A!C$21:E$973,3,FALSE)</f>
        <v>11455.526159710515</v>
      </c>
      <c r="F52" s="3" t="s">
        <v>66</v>
      </c>
      <c r="G52" s="9" t="str">
        <f t="shared" si="4"/>
        <v>48536.472</v>
      </c>
      <c r="H52" s="44">
        <f t="shared" si="5"/>
        <v>11455.5</v>
      </c>
      <c r="I52" s="53" t="s">
        <v>154</v>
      </c>
      <c r="J52" s="54" t="s">
        <v>155</v>
      </c>
      <c r="K52" s="53">
        <v>11455.5</v>
      </c>
      <c r="L52" s="53" t="s">
        <v>156</v>
      </c>
      <c r="M52" s="54" t="s">
        <v>117</v>
      </c>
      <c r="N52" s="54"/>
      <c r="O52" s="55" t="s">
        <v>123</v>
      </c>
      <c r="P52" s="55" t="s">
        <v>124</v>
      </c>
    </row>
    <row r="53" spans="1:16" ht="12.75" customHeight="1" thickBot="1" x14ac:dyDescent="0.25">
      <c r="A53" s="44" t="str">
        <f t="shared" si="0"/>
        <v> BRNO 31 </v>
      </c>
      <c r="B53" s="3" t="str">
        <f t="shared" si="1"/>
        <v>II</v>
      </c>
      <c r="C53" s="44">
        <f t="shared" si="2"/>
        <v>48536.472000000002</v>
      </c>
      <c r="D53" s="9" t="str">
        <f t="shared" si="3"/>
        <v>vis</v>
      </c>
      <c r="E53" s="52">
        <f>VLOOKUP(C53,A!C$21:E$973,3,FALSE)</f>
        <v>11455.526159710515</v>
      </c>
      <c r="F53" s="3" t="s">
        <v>66</v>
      </c>
      <c r="G53" s="9" t="str">
        <f t="shared" si="4"/>
        <v>48536.472</v>
      </c>
      <c r="H53" s="44">
        <f t="shared" si="5"/>
        <v>11455.5</v>
      </c>
      <c r="I53" s="53" t="s">
        <v>154</v>
      </c>
      <c r="J53" s="54" t="s">
        <v>155</v>
      </c>
      <c r="K53" s="53">
        <v>11455.5</v>
      </c>
      <c r="L53" s="53" t="s">
        <v>156</v>
      </c>
      <c r="M53" s="54" t="s">
        <v>117</v>
      </c>
      <c r="N53" s="54"/>
      <c r="O53" s="55" t="s">
        <v>140</v>
      </c>
      <c r="P53" s="55" t="s">
        <v>124</v>
      </c>
    </row>
    <row r="54" spans="1:16" ht="12.75" customHeight="1" thickBot="1" x14ac:dyDescent="0.25">
      <c r="A54" s="44" t="str">
        <f t="shared" si="0"/>
        <v> BRNO 31 </v>
      </c>
      <c r="B54" s="3" t="str">
        <f t="shared" si="1"/>
        <v>II</v>
      </c>
      <c r="C54" s="44">
        <f t="shared" si="2"/>
        <v>48536.472999999998</v>
      </c>
      <c r="D54" s="9" t="str">
        <f t="shared" si="3"/>
        <v>vis</v>
      </c>
      <c r="E54" s="52">
        <f>VLOOKUP(C54,A!C$21:E$973,3,FALSE)</f>
        <v>11455.52682611506</v>
      </c>
      <c r="F54" s="3" t="s">
        <v>66</v>
      </c>
      <c r="G54" s="9" t="str">
        <f t="shared" si="4"/>
        <v>48536.473</v>
      </c>
      <c r="H54" s="44">
        <f t="shared" si="5"/>
        <v>11455.5</v>
      </c>
      <c r="I54" s="53" t="s">
        <v>157</v>
      </c>
      <c r="J54" s="54" t="s">
        <v>158</v>
      </c>
      <c r="K54" s="53">
        <v>11455.5</v>
      </c>
      <c r="L54" s="53" t="s">
        <v>159</v>
      </c>
      <c r="M54" s="54" t="s">
        <v>117</v>
      </c>
      <c r="N54" s="54"/>
      <c r="O54" s="55" t="s">
        <v>160</v>
      </c>
      <c r="P54" s="55" t="s">
        <v>124</v>
      </c>
    </row>
    <row r="55" spans="1:16" ht="12.75" customHeight="1" thickBot="1" x14ac:dyDescent="0.25">
      <c r="A55" s="44" t="str">
        <f t="shared" si="0"/>
        <v> BRNO 31 </v>
      </c>
      <c r="B55" s="3" t="str">
        <f t="shared" si="1"/>
        <v>II</v>
      </c>
      <c r="C55" s="44">
        <f t="shared" si="2"/>
        <v>48536.480000000003</v>
      </c>
      <c r="D55" s="9" t="str">
        <f t="shared" si="3"/>
        <v>vis</v>
      </c>
      <c r="E55" s="52">
        <f>VLOOKUP(C55,A!C$21:E$973,3,FALSE)</f>
        <v>11455.531490946896</v>
      </c>
      <c r="F55" s="3" t="s">
        <v>66</v>
      </c>
      <c r="G55" s="9" t="str">
        <f t="shared" si="4"/>
        <v>48536.480</v>
      </c>
      <c r="H55" s="44">
        <f t="shared" si="5"/>
        <v>11455.5</v>
      </c>
      <c r="I55" s="53" t="s">
        <v>161</v>
      </c>
      <c r="J55" s="54" t="s">
        <v>162</v>
      </c>
      <c r="K55" s="53">
        <v>11455.5</v>
      </c>
      <c r="L55" s="53" t="s">
        <v>163</v>
      </c>
      <c r="M55" s="54" t="s">
        <v>117</v>
      </c>
      <c r="N55" s="54"/>
      <c r="O55" s="55" t="s">
        <v>132</v>
      </c>
      <c r="P55" s="55" t="s">
        <v>124</v>
      </c>
    </row>
    <row r="56" spans="1:16" ht="12.75" customHeight="1" thickBot="1" x14ac:dyDescent="0.25">
      <c r="A56" s="44" t="str">
        <f t="shared" si="0"/>
        <v>BAVM 193 </v>
      </c>
      <c r="B56" s="3" t="str">
        <f t="shared" si="1"/>
        <v>I</v>
      </c>
      <c r="C56" s="44">
        <f t="shared" si="2"/>
        <v>54374.3776</v>
      </c>
      <c r="D56" s="9" t="str">
        <f t="shared" si="3"/>
        <v>vis</v>
      </c>
      <c r="E56" s="52">
        <f>VLOOKUP(C56,A!C$21:E$973,3,FALSE)</f>
        <v>15345.932999686789</v>
      </c>
      <c r="F56" s="3" t="s">
        <v>66</v>
      </c>
      <c r="G56" s="9" t="str">
        <f t="shared" si="4"/>
        <v>54374.3776</v>
      </c>
      <c r="H56" s="44">
        <f t="shared" si="5"/>
        <v>15346</v>
      </c>
      <c r="I56" s="53" t="s">
        <v>242</v>
      </c>
      <c r="J56" s="54" t="s">
        <v>243</v>
      </c>
      <c r="K56" s="53" t="s">
        <v>244</v>
      </c>
      <c r="L56" s="53" t="s">
        <v>245</v>
      </c>
      <c r="M56" s="54" t="s">
        <v>188</v>
      </c>
      <c r="N56" s="54" t="s">
        <v>219</v>
      </c>
      <c r="O56" s="55" t="s">
        <v>230</v>
      </c>
      <c r="P56" s="56" t="s">
        <v>246</v>
      </c>
    </row>
    <row r="57" spans="1:16" ht="12.75" customHeight="1" thickBot="1" x14ac:dyDescent="0.25">
      <c r="A57" s="44" t="str">
        <f t="shared" si="0"/>
        <v>BAVM 225 </v>
      </c>
      <c r="B57" s="3" t="str">
        <f t="shared" si="1"/>
        <v>I</v>
      </c>
      <c r="C57" s="44">
        <f t="shared" si="2"/>
        <v>55873.464599999999</v>
      </c>
      <c r="D57" s="9" t="str">
        <f t="shared" si="3"/>
        <v>vis</v>
      </c>
      <c r="E57" s="52">
        <f>VLOOKUP(C57,A!C$21:E$973,3,FALSE)</f>
        <v>16344.93139365183</v>
      </c>
      <c r="F57" s="3" t="s">
        <v>66</v>
      </c>
      <c r="G57" s="9" t="str">
        <f t="shared" si="4"/>
        <v>55873.4646</v>
      </c>
      <c r="H57" s="44">
        <f t="shared" si="5"/>
        <v>16345</v>
      </c>
      <c r="I57" s="53" t="s">
        <v>254</v>
      </c>
      <c r="J57" s="54" t="s">
        <v>255</v>
      </c>
      <c r="K57" s="53" t="s">
        <v>256</v>
      </c>
      <c r="L57" s="53" t="s">
        <v>257</v>
      </c>
      <c r="M57" s="54" t="s">
        <v>188</v>
      </c>
      <c r="N57" s="54" t="s">
        <v>219</v>
      </c>
      <c r="O57" s="55" t="s">
        <v>230</v>
      </c>
      <c r="P57" s="56" t="s">
        <v>258</v>
      </c>
    </row>
    <row r="58" spans="1:16" ht="12.75" customHeight="1" thickBot="1" x14ac:dyDescent="0.25">
      <c r="A58" s="44" t="str">
        <f t="shared" si="0"/>
        <v>BAVM 225 </v>
      </c>
      <c r="B58" s="3" t="str">
        <f t="shared" si="1"/>
        <v>I</v>
      </c>
      <c r="C58" s="44">
        <f t="shared" si="2"/>
        <v>55882.4666</v>
      </c>
      <c r="D58" s="9" t="str">
        <f t="shared" si="3"/>
        <v>vis</v>
      </c>
      <c r="E58" s="52">
        <f>VLOOKUP(C58,A!C$21:E$973,3,FALSE)</f>
        <v>16350.930367388826</v>
      </c>
      <c r="F58" s="3" t="s">
        <v>66</v>
      </c>
      <c r="G58" s="9" t="str">
        <f t="shared" si="4"/>
        <v>55882.4666</v>
      </c>
      <c r="H58" s="44">
        <f t="shared" si="5"/>
        <v>16351</v>
      </c>
      <c r="I58" s="53" t="s">
        <v>259</v>
      </c>
      <c r="J58" s="54" t="s">
        <v>260</v>
      </c>
      <c r="K58" s="53" t="s">
        <v>261</v>
      </c>
      <c r="L58" s="53" t="s">
        <v>262</v>
      </c>
      <c r="M58" s="54" t="s">
        <v>188</v>
      </c>
      <c r="N58" s="54" t="s">
        <v>189</v>
      </c>
      <c r="O58" s="55" t="s">
        <v>263</v>
      </c>
      <c r="P58" s="56" t="s">
        <v>258</v>
      </c>
    </row>
    <row r="59" spans="1:16" x14ac:dyDescent="0.2">
      <c r="B59" s="3"/>
      <c r="F59" s="3"/>
    </row>
    <row r="60" spans="1:16" x14ac:dyDescent="0.2">
      <c r="B60" s="3"/>
      <c r="F60" s="3"/>
    </row>
    <row r="61" spans="1:16" x14ac:dyDescent="0.2">
      <c r="B61" s="3"/>
      <c r="F61" s="3"/>
    </row>
    <row r="62" spans="1:16" x14ac:dyDescent="0.2">
      <c r="B62" s="3"/>
      <c r="F62" s="3"/>
    </row>
    <row r="63" spans="1:16" x14ac:dyDescent="0.2">
      <c r="B63" s="3"/>
      <c r="F63" s="3"/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</sheetData>
  <phoneticPr fontId="7" type="noConversion"/>
  <hyperlinks>
    <hyperlink ref="P14" r:id="rId1" display="http://www.konkoly.hu/cgi-bin/IBVS?4887"/>
    <hyperlink ref="P15" r:id="rId2" display="http://www.konkoly.hu/cgi-bin/IBVS?5287"/>
    <hyperlink ref="P16" r:id="rId3" display="http://var.astro.cz/oejv/issues/oejv0074.pdf"/>
    <hyperlink ref="P17" r:id="rId4" display="http://www.konkoly.hu/cgi-bin/IBVS?5287"/>
    <hyperlink ref="P18" r:id="rId5" display="http://www.bav-astro.de/sfs/BAVM_link.php?BAVMnr=152"/>
    <hyperlink ref="P19" r:id="rId6" display="http://www.bav-astro.de/sfs/BAVM_link.php?BAVMnr=183"/>
    <hyperlink ref="P20" r:id="rId7" display="http://var.astro.cz/oejv/issues/oejv0074.pdf"/>
    <hyperlink ref="P21" r:id="rId8" display="http://www.konkoly.hu/cgi-bin/IBVS?5583"/>
    <hyperlink ref="P22" r:id="rId9" display="http://var.astro.cz/oejv/issues/oejv0074.pdf"/>
    <hyperlink ref="P23" r:id="rId10" display="http://www.bav-astro.de/sfs/BAVM_link.php?BAVMnr=172"/>
    <hyperlink ref="P24" r:id="rId11" display="http://www.bav-astro.de/sfs/BAVM_link.php?BAVMnr=172"/>
    <hyperlink ref="P25" r:id="rId12" display="http://www.bav-astro.de/sfs/BAVM_link.php?BAVMnr=173"/>
    <hyperlink ref="P26" r:id="rId13" display="http://www.bav-astro.de/sfs/BAVM_link.php?BAVMnr=178"/>
    <hyperlink ref="P27" r:id="rId14" display="http://www.bav-astro.de/sfs/BAVM_link.php?BAVMnr=178"/>
    <hyperlink ref="P56" r:id="rId15" display="http://www.bav-astro.de/sfs/BAVM_link.php?BAVMnr=193"/>
    <hyperlink ref="P28" r:id="rId16" display="http://www.bav-astro.de/sfs/BAVM_link.php?BAVMnr=209"/>
    <hyperlink ref="P57" r:id="rId17" display="http://www.bav-astro.de/sfs/BAVM_link.php?BAVMnr=225"/>
    <hyperlink ref="P58" r:id="rId18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2024-01-19T05:58:23Z</dcterms:modified>
</cp:coreProperties>
</file>