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30376F-72C4-4754-9D3C-33B4FDA774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3" i="1"/>
  <c r="F23" i="1"/>
  <c r="G23" i="1"/>
  <c r="K23" i="1"/>
  <c r="E22" i="1"/>
  <c r="F22" i="1"/>
  <c r="G22" i="1"/>
  <c r="I22" i="1"/>
  <c r="Q21" i="1"/>
  <c r="Q23" i="1"/>
  <c r="D9" i="1"/>
  <c r="E9" i="1"/>
  <c r="F16" i="1"/>
  <c r="F17" i="1" s="1"/>
  <c r="C17" i="1"/>
  <c r="Q22" i="1"/>
  <c r="C11" i="1"/>
  <c r="C12" i="1"/>
  <c r="C16" i="1" l="1"/>
  <c r="D18" i="1" s="1"/>
  <c r="C15" i="1"/>
  <c r="O22" i="1"/>
  <c r="O21" i="1"/>
  <c r="O23" i="1"/>
  <c r="C18" i="1" l="1"/>
  <c r="F18" i="1"/>
  <c r="F19" i="1" s="1"/>
</calcChain>
</file>

<file path=xl/sharedStrings.xml><?xml version="1.0" encoding="utf-8"?>
<sst xmlns="http://schemas.openxmlformats.org/spreadsheetml/2006/main" count="59" uniqueCount="52">
  <si>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</si>
  <si>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</si>
  <si>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</si>
  <si>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</si>
  <si>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</si>
  <si>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</si>
  <si>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</si>
  <si>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</si>
  <si>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</si>
  <si>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</si>
  <si>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</si>
  <si>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</si>
  <si>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</si>
  <si>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</si>
  <si>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</si>
  <si>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</si>
  <si>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</si>
  <si>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</si>
  <si>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</si>
  <si>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</si>
  <si>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</si>
  <si>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</si>
  <si>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</si>
  <si>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</si>
  <si>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</si>
  <si>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</si>
  <si>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</si>
  <si>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</si>
  <si>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</si>
  <si>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</si>
  <si>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</si>
  <si>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</si>
  <si>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</si>
  <si>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</si>
  <si>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</si>
  <si>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</si>
  <si>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</si>
  <si>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</si>
  <si>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</si>
  <si>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</si>
  <si>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</si>
  <si>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</si>
  <si>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</si>
  <si>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V0371 Cas</t>
  </si>
  <si>
    <t>2013a</t>
  </si>
  <si>
    <t>E</t>
  </si>
  <si>
    <t>pr_0</t>
  </si>
  <si>
    <t>~</t>
  </si>
  <si>
    <t>V0371 Cas / GSC na</t>
  </si>
  <si>
    <t>as of 2019-07-04</t>
  </si>
  <si>
    <t>BRNO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</si>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</sst>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5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8" fillId="0" borderId="0" xfId="0" applyFont="1" applyAlignment="1"/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B-4293-B7C4-06C8E11151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6.0284799998044036E-2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AB-4293-B7C4-06C8E11151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AB-4293-B7C4-06C8E11151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-0.12581439992936794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AB-4293-B7C4-06C8E11151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AB-4293-B7C4-06C8E11151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AB-4293-B7C4-06C8E11151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AB-4293-B7C4-06C8E11151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3.5585183244457572E-2</c:v>
                </c:pt>
                <c:pt idx="1">
                  <c:v>-2.9169364630277986E-2</c:v>
                </c:pt>
                <c:pt idx="2">
                  <c:v>-7.1945418545503487E-2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AB-4293-B7C4-06C8E11151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5922</c:v>
                </c:pt>
                <c:pt idx="2">
                  <c:v>9834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AB-4293-B7C4-06C8E1115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53344"/>
        <c:axId val="1"/>
      </c:scatterChart>
      <c:valAx>
        <c:axId val="610553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53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9BD88F6-E149-19EB-2050-42240EF3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43</v>
      </c>
      <c r="G1" s="31" t="s">
        <v>44</v>
      </c>
      <c r="H1" s="35"/>
      <c r="I1" s="36" t="s">
        <v>15</v>
      </c>
      <c r="J1" s="37" t="s">
        <v>43</v>
      </c>
      <c r="K1" s="38">
        <v>23.335000000000001</v>
      </c>
      <c r="L1" s="39">
        <v>53.363419999999998</v>
      </c>
      <c r="M1" s="40">
        <v>47087.303999999996</v>
      </c>
      <c r="N1" s="40">
        <v>2.8919239999999999</v>
      </c>
      <c r="O1" s="41" t="s">
        <v>45</v>
      </c>
      <c r="P1" s="42">
        <v>16.100000000000001</v>
      </c>
      <c r="Q1" s="42">
        <v>17</v>
      </c>
      <c r="R1" s="43" t="s">
        <v>46</v>
      </c>
      <c r="S1" s="44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29961.284</v>
      </c>
      <c r="D4" s="28">
        <v>2.8919215999999999</v>
      </c>
      <c r="E4" s="45" t="s">
        <v>49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8">
        <v>29961.284</v>
      </c>
      <c r="D7" s="29" t="s">
        <v>51</v>
      </c>
    </row>
    <row r="8" spans="1:19" x14ac:dyDescent="0.2">
      <c r="A8" t="s">
        <v>5</v>
      </c>
      <c r="C8" s="48">
        <v>2.8919215999999999</v>
      </c>
      <c r="D8" s="29" t="s">
        <v>51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3.5585183244457572E-2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-1.0934574109208975E-5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58400.369068981454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2.8919106654258906</v>
      </c>
      <c r="E16" s="14" t="s">
        <v>32</v>
      </c>
      <c r="F16" s="33">
        <f ca="1">NOW()+15018.5+$C$5/24</f>
        <v>60328.797299999998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10502</v>
      </c>
    </row>
    <row r="18" spans="1:21" ht="14.25" thickTop="1" thickBot="1" x14ac:dyDescent="0.25">
      <c r="A18" s="16" t="s">
        <v>7</v>
      </c>
      <c r="B18" s="10"/>
      <c r="C18" s="19">
        <f ca="1">+C15</f>
        <v>58400.369068981454</v>
      </c>
      <c r="D18" s="20">
        <f ca="1">+C16</f>
        <v>2.8919106654258906</v>
      </c>
      <c r="E18" s="14" t="s">
        <v>38</v>
      </c>
      <c r="F18" s="23">
        <f ca="1">ROUND(2*(F16-$C$15)/$C$16,0)/2+F15</f>
        <v>668</v>
      </c>
    </row>
    <row r="19" spans="1:21" ht="13.5" thickTop="1" x14ac:dyDescent="0.2">
      <c r="E19" s="14" t="s">
        <v>33</v>
      </c>
      <c r="F19" s="18">
        <f ca="1">+$C$15+$C$16*F18-15018.5-$C$5/24</f>
        <v>45314.061226819285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29961.284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3.5585183244457572E-2</v>
      </c>
      <c r="Q21" s="2">
        <f>+C21-15018.5</f>
        <v>14942.784</v>
      </c>
    </row>
    <row r="22" spans="1:21" x14ac:dyDescent="0.2">
      <c r="A22" t="s">
        <v>50</v>
      </c>
      <c r="C22" s="8">
        <v>47087.303999999996</v>
      </c>
      <c r="D22" s="8" t="s">
        <v>15</v>
      </c>
      <c r="E22">
        <f>+(C22-C$7)/C$8</f>
        <v>5922.0208459316455</v>
      </c>
      <c r="F22">
        <f>ROUND(2*E22,0)/2</f>
        <v>5922</v>
      </c>
      <c r="G22">
        <f>+C22-(C$7+F22*C$8)</f>
        <v>6.0284799998044036E-2</v>
      </c>
      <c r="I22">
        <f>+G22</f>
        <v>6.0284799998044036E-2</v>
      </c>
      <c r="O22">
        <f ca="1">+C$11+C$12*$F22</f>
        <v>-2.9169364630277986E-2</v>
      </c>
      <c r="Q22" s="2">
        <f>+C22-15018.5</f>
        <v>32068.803999999996</v>
      </c>
    </row>
    <row r="23" spans="1:21" x14ac:dyDescent="0.2">
      <c r="A23" s="46" t="s">
        <v>0</v>
      </c>
      <c r="B23" s="47" t="s">
        <v>1</v>
      </c>
      <c r="C23" s="46">
        <v>58400.31520000007</v>
      </c>
      <c r="D23" s="46" t="s">
        <v>15</v>
      </c>
      <c r="E23">
        <f>+(C23-C$7)/C$8</f>
        <v>9833.956494532933</v>
      </c>
      <c r="F23">
        <f>ROUND(2*E23,0)/2</f>
        <v>9834</v>
      </c>
      <c r="G23">
        <f>+C23-(C$7+F23*C$8)</f>
        <v>-0.12581439992936794</v>
      </c>
      <c r="K23">
        <f>+G23</f>
        <v>-0.12581439992936794</v>
      </c>
      <c r="O23">
        <f ca="1">+C$11+C$12*$F23</f>
        <v>-7.1945418545503487E-2</v>
      </c>
      <c r="Q23" s="2">
        <f>+C23-15018.5</f>
        <v>43381.81520000007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686" r:id="rId1" display="http://vsolj.cetus-net.org/bulletin.html"/>
    <hyperlink ref="H64679" r:id="rId2" display="https://www.aavso.org/ejaavso"/>
    <hyperlink ref="I64686" r:id="rId3" display="http://vsolj.cetus-net.org/bulletin.html"/>
    <hyperlink ref="AQ58337" r:id="rId4" display="http://cdsbib.u-strasbg.fr/cgi-bin/cdsbib?1990RMxAA..21..381G"/>
    <hyperlink ref="H64683" r:id="rId5" display="https://www.aavso.org/ejaavso"/>
    <hyperlink ref="AP5701" r:id="rId6" display="http://cdsbib.u-strasbg.fr/cgi-bin/cdsbib?1990RMxAA..21..381G"/>
    <hyperlink ref="AP5704" r:id="rId7" display="http://cdsbib.u-strasbg.fr/cgi-bin/cdsbib?1990RMxAA..21..381G"/>
    <hyperlink ref="AP5702" r:id="rId8" display="http://cdsbib.u-strasbg.fr/cgi-bin/cdsbib?1990RMxAA..21..381G"/>
    <hyperlink ref="AP5686" r:id="rId9" display="http://cdsbib.u-strasbg.fr/cgi-bin/cdsbib?1990RMxAA..21..381G"/>
    <hyperlink ref="AQ5915" r:id="rId10" display="http://cdsbib.u-strasbg.fr/cgi-bin/cdsbib?1990RMxAA..21..381G"/>
    <hyperlink ref="AQ5919" r:id="rId11" display="http://cdsbib.u-strasbg.fr/cgi-bin/cdsbib?1990RMxAA..21..381G"/>
    <hyperlink ref="AQ63" r:id="rId12" display="http://cdsbib.u-strasbg.fr/cgi-bin/cdsbib?1990RMxAA..21..381G"/>
    <hyperlink ref="I2807" r:id="rId13" display="http://vsolj.cetus-net.org/bulletin.html"/>
    <hyperlink ref="H2807" r:id="rId14" display="http://vsolj.cetus-net.org/bulletin.html"/>
    <hyperlink ref="AQ724" r:id="rId15" display="http://cdsbib.u-strasbg.fr/cgi-bin/cdsbib?1990RMxAA..21..381G"/>
    <hyperlink ref="AQ723" r:id="rId16" display="http://cdsbib.u-strasbg.fr/cgi-bin/cdsbib?1990RMxAA..21..381G"/>
    <hyperlink ref="AP3977" r:id="rId17" display="http://cdsbib.u-strasbg.fr/cgi-bin/cdsbib?1990RMxAA..21..381G"/>
    <hyperlink ref="AP3995" r:id="rId18" display="http://cdsbib.u-strasbg.fr/cgi-bin/cdsbib?1990RMxAA..21..381G"/>
    <hyperlink ref="AP3996" r:id="rId19" display="http://cdsbib.u-strasbg.fr/cgi-bin/cdsbib?1990RMxAA..21..381G"/>
    <hyperlink ref="AP399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2024-01-19T06:08:06Z</dcterms:modified>
</cp:coreProperties>
</file>