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E3760C-C450-4C38-9B6D-9C75CF9E73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5" i="1"/>
  <c r="Q26" i="1"/>
  <c r="C9" i="1"/>
  <c r="C21" i="1"/>
  <c r="E21" i="1"/>
  <c r="F21" i="1"/>
  <c r="D9" i="1"/>
  <c r="Q23" i="1"/>
  <c r="E22" i="1"/>
  <c r="F22" i="1"/>
  <c r="Q22" i="1"/>
  <c r="C7" i="1"/>
  <c r="E24" i="1"/>
  <c r="F24" i="1"/>
  <c r="C8" i="1"/>
  <c r="F16" i="1"/>
  <c r="C17" i="1"/>
  <c r="Q21" i="1"/>
  <c r="E26" i="1"/>
  <c r="F26" i="1"/>
  <c r="G21" i="1"/>
  <c r="E23" i="1"/>
  <c r="F23" i="1"/>
  <c r="G23" i="1"/>
  <c r="J23" i="1"/>
  <c r="E25" i="1"/>
  <c r="F25" i="1"/>
  <c r="G25" i="1"/>
  <c r="K25" i="1"/>
  <c r="G22" i="1"/>
  <c r="K22" i="1"/>
  <c r="G24" i="1"/>
  <c r="K24" i="1"/>
  <c r="G26" i="1"/>
  <c r="K26" i="1"/>
  <c r="I21" i="1"/>
  <c r="C12" i="1"/>
  <c r="C11" i="1"/>
  <c r="O26" i="1" l="1"/>
  <c r="O24" i="1"/>
  <c r="O25" i="1"/>
  <c r="O23" i="1"/>
  <c r="C15" i="1"/>
  <c r="O22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<sst xmlns="http://schemas.openxmlformats.org/spreadsheetml/2006/main" count="53" uniqueCount="48">
  <si>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</si>
  <si>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</si>
  <si>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</si>
  <si>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</si>
  <si>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</si>
  <si>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</si>
  <si>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</si>
  <si>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</si>
  <si>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</si>
  <si>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</si>
  <si>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</si>
  <si>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</si>
  <si>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</si>
  <si>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</si>
  <si>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</si>
  <si>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</si>
  <si>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</si>
  <si>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</si>
  <si>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</si>
  <si>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</si>
  <si>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</si>
  <si>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</si>
  <si>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</si>
  <si>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</si>
  <si>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</si>
  <si>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</si>
  <si>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</si>
  <si>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</si>
  <si>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</si>
  <si>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</si>
  <si>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</si>
  <si>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</si>
  <si>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</si>
  <si>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</si>
  <si>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</si>
  <si>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</si>
  <si>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</si>
  <si>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</si>
  <si>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</si>
  <si>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</si>
  <si>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</si>
  <si>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</si>
  <si>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IBVS 5960</t>
  </si>
  <si>
    <t>I?</t>
  </si>
  <si>
    <t>IBVS 5984</t>
  </si>
  <si>
    <t>vis</t>
  </si>
  <si>
    <t>OEJV 0179</t>
  </si>
  <si>
    <t>V0399 Cas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</si>
</sst>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12" fillId="0" borderId="0"/>
    <xf numFmtId="0" fontId="12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/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30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V0399 Cas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5-43DB-8F1D-8B6DCD38B4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5-43DB-8F1D-8B6DCD38B4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-4.1174999998474959E-2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05-43DB-8F1D-8B6DCD38B4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-6.4624999999068677E-2</c:v>
                </c:pt>
                <c:pt idx="3">
                  <c:v>-4.3454999999084976E-2</c:v>
                </c:pt>
                <c:pt idx="4">
                  <c:v>-4.0874999998777639E-2</c:v>
                </c:pt>
                <c:pt idx="5">
                  <c:v>-4.0775000001303852E-2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05-43DB-8F1D-8B6DCD38B4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05-43DB-8F1D-8B6DCD38B4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05-43DB-8F1D-8B6DCD38B4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2.5100000000000001E-2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05-43DB-8F1D-8B6DCD38B4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28831</c:v>
                </c:pt>
                <c:pt idx="2">
                  <c:v>28805</c:v>
                </c:pt>
                <c:pt idx="3">
                  <c:v>31555</c:v>
                </c:pt>
                <c:pt idx="4">
                  <c:v>31555</c:v>
                </c:pt>
                <c:pt idx="5">
                  <c:v>31555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-1.6260079046943043E-3</c:v>
                </c:pt>
                <c:pt idx="1">
                  <c:v>-4.3490115504143417E-2</c:v>
                </c:pt>
                <c:pt idx="2">
                  <c:v>-4.3452362155401242E-2</c:v>
                </c:pt>
                <c:pt idx="3">
                  <c:v>-4.7445504810823706E-2</c:v>
                </c:pt>
                <c:pt idx="4">
                  <c:v>-4.7445504810823706E-2</c:v>
                </c:pt>
                <c:pt idx="5">
                  <c:v>-4.7445504810823706E-2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05-43DB-8F1D-8B6DCD38B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24904"/>
        <c:axId val="1"/>
      </c:scatterChart>
      <c:valAx>
        <c:axId val="61052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52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A4090F-6FAD-F530-D924-FA4A23991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4" t="s">
        <v>47</v>
      </c>
    </row>
    <row r="2" spans="1:6" x14ac:dyDescent="0.2">
      <c r="A2" t="s">
        <v>28</v>
      </c>
      <c r="B2" s="27" t="s">
        <v>41</v>
      </c>
      <c r="D2" s="2"/>
    </row>
    <row r="3" spans="1:6" ht="13.5" thickBot="1" x14ac:dyDescent="0.25"/>
    <row r="4" spans="1:6" ht="14.25" thickTop="1" thickBot="1" x14ac:dyDescent="0.25">
      <c r="A4" s="4" t="s">
        <v>4</v>
      </c>
      <c r="C4" s="7">
        <v>36458.451000000001</v>
      </c>
      <c r="D4" s="8">
        <v>0.66037500000000005</v>
      </c>
    </row>
    <row r="5" spans="1:6" ht="13.5" thickTop="1" x14ac:dyDescent="0.2">
      <c r="A5" s="10" t="s">
        <v>33</v>
      </c>
      <c r="B5" s="11"/>
      <c r="C5" s="12">
        <v>-9.5</v>
      </c>
      <c r="D5" s="11" t="s">
        <v>34</v>
      </c>
    </row>
    <row r="6" spans="1:6" x14ac:dyDescent="0.2">
      <c r="A6" s="4" t="s">
        <v>5</v>
      </c>
    </row>
    <row r="7" spans="1:6" x14ac:dyDescent="0.2">
      <c r="A7" t="s">
        <v>6</v>
      </c>
      <c r="C7">
        <f>+C4</f>
        <v>36458.451000000001</v>
      </c>
    </row>
    <row r="8" spans="1:6" x14ac:dyDescent="0.2">
      <c r="A8" t="s">
        <v>7</v>
      </c>
      <c r="C8">
        <f>+D4</f>
        <v>0.66037500000000005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24</v>
      </c>
      <c r="D10" s="3" t="s">
        <v>25</v>
      </c>
      <c r="E10" s="11"/>
    </row>
    <row r="11" spans="1:6" x14ac:dyDescent="0.2">
      <c r="A11" s="11" t="s">
        <v>20</v>
      </c>
      <c r="B11" s="11"/>
      <c r="C11" s="22">
        <f ca="1">INTERCEPT(INDIRECT($D$9):G992,INDIRECT($C$9):F992)</f>
        <v>-1.6260079046943043E-3</v>
      </c>
      <c r="D11" s="2"/>
      <c r="E11" s="11"/>
    </row>
    <row r="12" spans="1:6" x14ac:dyDescent="0.2">
      <c r="A12" s="11" t="s">
        <v>21</v>
      </c>
      <c r="B12" s="11"/>
      <c r="C12" s="22">
        <f ca="1">SLOPE(INDIRECT($D$9):G992,INDIRECT($C$9):F992)</f>
        <v>-1.4520518746990778E-6</v>
      </c>
      <c r="D12" s="2"/>
      <c r="E12" s="11"/>
    </row>
    <row r="13" spans="1:6" x14ac:dyDescent="0.2">
      <c r="A13" s="11" t="s">
        <v>23</v>
      </c>
      <c r="B13" s="11"/>
      <c r="C13" s="2" t="s">
        <v>18</v>
      </c>
    </row>
    <row r="14" spans="1:6" x14ac:dyDescent="0.2">
      <c r="A14" s="11"/>
      <c r="B14" s="11"/>
      <c r="C14" s="11"/>
    </row>
    <row r="15" spans="1:6" x14ac:dyDescent="0.2">
      <c r="A15" s="13" t="s">
        <v>22</v>
      </c>
      <c r="B15" s="11"/>
      <c r="C15" s="14">
        <f ca="1">(C7+C11)+(C8+C12)*INT(MAX(F21:F3533))</f>
        <v>57296.536679495184</v>
      </c>
      <c r="E15" s="15" t="s">
        <v>38</v>
      </c>
      <c r="F15" s="12">
        <v>1</v>
      </c>
    </row>
    <row r="16" spans="1:6" x14ac:dyDescent="0.2">
      <c r="A16" s="17" t="s">
        <v>8</v>
      </c>
      <c r="B16" s="11"/>
      <c r="C16" s="18">
        <f ca="1">+C8+C12</f>
        <v>0.66037354794812531</v>
      </c>
      <c r="E16" s="15" t="s">
        <v>35</v>
      </c>
      <c r="F16" s="16">
        <f ca="1">NOW()+15018.5+$C$5/24</f>
        <v>60328.803797800923</v>
      </c>
    </row>
    <row r="17" spans="1:17" ht="13.5" thickBot="1" x14ac:dyDescent="0.25">
      <c r="A17" s="15" t="s">
        <v>32</v>
      </c>
      <c r="B17" s="11"/>
      <c r="C17" s="11">
        <f>COUNT(C21:C2191)</f>
        <v>6</v>
      </c>
      <c r="E17" s="15" t="s">
        <v>39</v>
      </c>
      <c r="F17" s="16">
        <f ca="1">ROUND(2*(F16-$C$7)/$C$8,0)/2+F15</f>
        <v>36147.5</v>
      </c>
    </row>
    <row r="18" spans="1:17" ht="14.25" thickTop="1" thickBot="1" x14ac:dyDescent="0.25">
      <c r="A18" s="17" t="s">
        <v>9</v>
      </c>
      <c r="B18" s="11"/>
      <c r="C18" s="20">
        <f ca="1">+C15</f>
        <v>57296.536679495184</v>
      </c>
      <c r="D18" s="21">
        <f ca="1">+C16</f>
        <v>0.66037354794812531</v>
      </c>
      <c r="E18" s="15" t="s">
        <v>40</v>
      </c>
      <c r="F18" s="24">
        <f ca="1">ROUND(2*(F16-$C$15)/$C$16,0)/2+F15</f>
        <v>4592.5</v>
      </c>
    </row>
    <row r="19" spans="1:17" ht="13.5" thickTop="1" x14ac:dyDescent="0.2">
      <c r="E19" s="15" t="s">
        <v>36</v>
      </c>
      <c r="F19" s="19">
        <f ca="1">+$C$15+$C$16*F18-15018.5-$C$5/24</f>
        <v>45311.198031780288</v>
      </c>
    </row>
    <row r="20" spans="1:17" ht="13.5" thickBot="1" x14ac:dyDescent="0.25">
      <c r="A20" s="3" t="s">
        <v>10</v>
      </c>
      <c r="B20" s="3" t="s">
        <v>11</v>
      </c>
      <c r="C20" s="3" t="s">
        <v>12</v>
      </c>
      <c r="D20" s="3" t="s">
        <v>17</v>
      </c>
      <c r="E20" s="3" t="s">
        <v>13</v>
      </c>
      <c r="F20" s="3" t="s">
        <v>14</v>
      </c>
      <c r="G20" s="3" t="s">
        <v>15</v>
      </c>
      <c r="H20" s="6" t="s">
        <v>3</v>
      </c>
      <c r="I20" s="6" t="s">
        <v>45</v>
      </c>
      <c r="J20" s="6" t="s">
        <v>0</v>
      </c>
      <c r="K20" s="6" t="s">
        <v>2</v>
      </c>
      <c r="L20" s="6" t="s">
        <v>29</v>
      </c>
      <c r="M20" s="6" t="s">
        <v>30</v>
      </c>
      <c r="N20" s="6" t="s">
        <v>31</v>
      </c>
      <c r="O20" s="6" t="s">
        <v>27</v>
      </c>
      <c r="P20" s="5" t="s">
        <v>26</v>
      </c>
      <c r="Q20" s="3" t="s">
        <v>19</v>
      </c>
    </row>
    <row r="21" spans="1:17" x14ac:dyDescent="0.2">
      <c r="A21" t="s">
        <v>16</v>
      </c>
      <c r="C21" s="9">
        <f>+C4</f>
        <v>36458.451000000001</v>
      </c>
      <c r="D21" s="9" t="s">
        <v>18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-1.6260079046943043E-3</v>
      </c>
      <c r="Q21" s="1">
        <f t="shared" ref="Q21:Q26" si="4">+C21-15018.5</f>
        <v>21439.951000000001</v>
      </c>
    </row>
    <row r="22" spans="1:17" x14ac:dyDescent="0.2">
      <c r="A22" s="28" t="s">
        <v>42</v>
      </c>
      <c r="B22" s="29" t="s">
        <v>43</v>
      </c>
      <c r="C22" s="30">
        <v>55497.658000000003</v>
      </c>
      <c r="D22" s="30">
        <v>3.0000000000000001E-3</v>
      </c>
      <c r="E22">
        <f t="shared" si="0"/>
        <v>28830.902138936213</v>
      </c>
      <c r="F22">
        <f t="shared" si="1"/>
        <v>28831</v>
      </c>
      <c r="G22">
        <f t="shared" si="2"/>
        <v>-6.4624999999068677E-2</v>
      </c>
      <c r="K22">
        <f>+G22</f>
        <v>-6.4624999999068677E-2</v>
      </c>
      <c r="O22">
        <f t="shared" ca="1" si="3"/>
        <v>-4.3490115504143417E-2</v>
      </c>
      <c r="Q22" s="1">
        <f t="shared" si="4"/>
        <v>40479.158000000003</v>
      </c>
    </row>
    <row r="23" spans="1:17" x14ac:dyDescent="0.2">
      <c r="A23" s="28" t="s">
        <v>44</v>
      </c>
      <c r="B23" s="28"/>
      <c r="C23" s="30">
        <v>55480.511700000003</v>
      </c>
      <c r="D23" s="30">
        <v>2.5100000000000001E-2</v>
      </c>
      <c r="E23">
        <f t="shared" si="0"/>
        <v>28804.937649063035</v>
      </c>
      <c r="F23">
        <f t="shared" si="1"/>
        <v>28805</v>
      </c>
      <c r="G23">
        <f t="shared" si="2"/>
        <v>-4.1174999998474959E-2</v>
      </c>
      <c r="J23">
        <f>+G23</f>
        <v>-4.1174999998474959E-2</v>
      </c>
      <c r="O23">
        <f t="shared" ca="1" si="3"/>
        <v>-4.3452362155401242E-2</v>
      </c>
      <c r="Q23" s="1">
        <f t="shared" si="4"/>
        <v>40462.011700000003</v>
      </c>
    </row>
    <row r="24" spans="1:17" x14ac:dyDescent="0.2">
      <c r="A24" s="31" t="s">
        <v>46</v>
      </c>
      <c r="B24" s="32" t="s">
        <v>1</v>
      </c>
      <c r="C24" s="33">
        <v>57296.540670000002</v>
      </c>
      <c r="D24" s="33">
        <v>6.9999999999999999E-4</v>
      </c>
      <c r="E24">
        <f t="shared" si="0"/>
        <v>31554.934196479273</v>
      </c>
      <c r="F24">
        <f t="shared" si="1"/>
        <v>31555</v>
      </c>
      <c r="G24">
        <f t="shared" si="2"/>
        <v>-4.3454999999084976E-2</v>
      </c>
      <c r="K24">
        <f>+G24</f>
        <v>-4.3454999999084976E-2</v>
      </c>
      <c r="O24">
        <f t="shared" ca="1" si="3"/>
        <v>-4.7445504810823706E-2</v>
      </c>
      <c r="Q24" s="1">
        <f t="shared" si="4"/>
        <v>42278.040670000002</v>
      </c>
    </row>
    <row r="25" spans="1:17" x14ac:dyDescent="0.2">
      <c r="A25" s="31" t="s">
        <v>46</v>
      </c>
      <c r="B25" s="32" t="s">
        <v>1</v>
      </c>
      <c r="C25" s="33">
        <v>57296.543250000002</v>
      </c>
      <c r="D25" s="33">
        <v>4.0000000000000002E-4</v>
      </c>
      <c r="E25">
        <f t="shared" si="0"/>
        <v>31554.938103350371</v>
      </c>
      <c r="F25">
        <f t="shared" si="1"/>
        <v>31555</v>
      </c>
      <c r="G25">
        <f t="shared" si="2"/>
        <v>-4.0874999998777639E-2</v>
      </c>
      <c r="K25">
        <f>+G25</f>
        <v>-4.0874999998777639E-2</v>
      </c>
      <c r="O25">
        <f t="shared" ca="1" si="3"/>
        <v>-4.7445504810823706E-2</v>
      </c>
      <c r="Q25" s="1">
        <f t="shared" si="4"/>
        <v>42278.043250000002</v>
      </c>
    </row>
    <row r="26" spans="1:17" x14ac:dyDescent="0.2">
      <c r="A26" s="31" t="s">
        <v>46</v>
      </c>
      <c r="B26" s="32" t="s">
        <v>1</v>
      </c>
      <c r="C26" s="33">
        <v>57296.54335</v>
      </c>
      <c r="D26" s="33">
        <v>5.9999999999999995E-4</v>
      </c>
      <c r="E26">
        <f t="shared" si="0"/>
        <v>31554.938254779478</v>
      </c>
      <c r="F26">
        <f t="shared" si="1"/>
        <v>31555</v>
      </c>
      <c r="G26">
        <f t="shared" si="2"/>
        <v>-4.0775000001303852E-2</v>
      </c>
      <c r="K26">
        <f>+G26</f>
        <v>-4.0775000001303852E-2</v>
      </c>
      <c r="O26">
        <f t="shared" ca="1" si="3"/>
        <v>-4.7445504810823706E-2</v>
      </c>
      <c r="Q26" s="1">
        <f t="shared" si="4"/>
        <v>42278.04335</v>
      </c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hyperlinks>
    <hyperlink ref="H223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2024-01-19T06:17:28Z</dcterms:modified>
</cp:coreProperties>
</file>