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3BF94DF-F433-43EB-8669-20FDE94BE0B4}" xr6:coauthVersionLast="47" xr6:coauthVersionMax="47" xr10:uidLastSave="{00000000-0000-0000-0000-000000000000}"/>
  <bookViews>
    <workbookView xWindow="16530" yWindow="690" windowWidth="11205" windowHeight="14175" xr2:uid="{00000000-000D-0000-FFFF-FFFF00000000}"/>
  </bookViews>
  <sheets>
    <sheet name="Active" sheetId="1" r:id="rId1"/>
    <sheet name="sheet 1" sheetId="2" r:id="rId2"/>
  </sheets>
  <calcPr calcId="181029"/>
</workbook>
</file>

<file path=xl/calcChain.xml><?xml version="1.0" encoding="utf-8"?>
<calcChain xmlns="http://schemas.openxmlformats.org/spreadsheetml/2006/main">
  <c r="C21" i="1" l="1"/>
  <c r="E21" i="1" s="1"/>
  <c r="F21" i="1" s="1"/>
  <c r="G21" i="1" s="1"/>
  <c r="H21" i="1" s="1"/>
  <c r="A21" i="1"/>
  <c r="Q24" i="1"/>
  <c r="F11" i="1"/>
  <c r="Q23" i="1"/>
  <c r="G11" i="1"/>
  <c r="E14" i="1"/>
  <c r="C17" i="1"/>
  <c r="Q22" i="1"/>
  <c r="C7" i="1"/>
  <c r="E24" i="1"/>
  <c r="F24" i="1"/>
  <c r="C8" i="1"/>
  <c r="G23" i="1"/>
  <c r="I23" i="1"/>
  <c r="G24" i="1"/>
  <c r="I24" i="1"/>
  <c r="E22" i="1"/>
  <c r="F22" i="1"/>
  <c r="G22" i="1"/>
  <c r="I22" i="1"/>
  <c r="E23" i="1"/>
  <c r="F23" i="1"/>
  <c r="C12" i="1"/>
  <c r="Q21" i="1" l="1"/>
  <c r="C16" i="1"/>
  <c r="D18" i="1" s="1"/>
  <c r="E15" i="1"/>
  <c r="C11" i="1"/>
  <c r="O21" i="1" l="1"/>
  <c r="O24" i="1"/>
  <c r="O23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<sst xmlns="http://schemas.openxmlformats.org/spreadsheetml/2006/main" count="51" uniqueCount="48">
  <si>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</si>
  <si>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</si>
  <si>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</si>
  <si>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</si>
  <si>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</si>
  <si>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</si>
  <si>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</si>
  <si>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</si>
  <si>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</si>
  <si>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</si>
  <si>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</si>
  <si>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</si>
  <si>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</si>
  <si>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</si>
  <si>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</si>
  <si>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</si>
  <si>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</si>
  <si>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</si>
  <si>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</si>
  <si>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</si>
  <si>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</si>
  <si>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</si>
  <si>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</si>
  <si>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</si>
  <si>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</si>
  <si>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</si>
  <si>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Type of system</t>
  </si>
  <si>
    <t>EA</t>
  </si>
  <si>
    <t>I</t>
  </si>
  <si>
    <t>IBVS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</si>
  <si>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</si>
  <si>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</si>
  <si>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</si>
  <si>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</si>
  <si>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</si>
  <si>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</si>
  <si>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</si>
  <si>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IBVS 5781</t>
  </si>
  <si>
    <t>Add cycle</t>
  </si>
  <si>
    <t>Old Cycle</t>
  </si>
  <si>
    <t>Start of linear fit &gt;&gt;&gt;&gt;&gt;&gt;&gt;&gt;&gt;&gt;&gt;&gt;&gt;&gt;&gt;&gt;&gt;&gt;&gt;&gt;&gt;</t>
  </si>
  <si>
    <t>IBVS 5960</t>
  </si>
  <si>
    <t>IBVS 6011</t>
  </si>
  <si>
    <t>VSX</t>
  </si>
  <si>
    <t>CCD</t>
  </si>
  <si>
    <t>S3</t>
  </si>
  <si>
    <t>S4</t>
  </si>
  <si>
    <t>V0419 Cas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</si>
</sst>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 Unicode MS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quotePrefix="1" applyFont="1" applyAlignment="1"/>
    <xf numFmtId="0" fontId="8" fillId="0" borderId="0" xfId="0" applyFont="1" applyAlignment="1"/>
    <xf numFmtId="2" fontId="0" fillId="0" borderId="0" xfId="0" applyNumberFormat="1" applyAlignment="1"/>
    <xf numFmtId="165" fontId="0" fillId="0" borderId="0" xfId="0" applyNumberForma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165" fontId="9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>
      <alignment vertical="top"/>
    </xf>
    <xf numFmtId="0" fontId="14" fillId="0" borderId="5" xfId="0" applyFont="1" applyBorder="1" applyAlignment="1"/>
    <xf numFmtId="0" fontId="14" fillId="0" borderId="6" xfId="0" applyFont="1" applyBorder="1" applyAlignment="1"/>
    <xf numFmtId="0" fontId="15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>
      <alignment vertical="top"/>
    </xf>
    <xf numFmtId="0" fontId="12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V0419 Cas - O-C Diagr.</a:t>
            </a:r>
          </a:p>
        </c:rich>
      </c:tx>
      <c:layout>
        <c:manualLayout>
          <c:xMode val="edge"/>
          <c:yMode val="edge"/>
          <c:x val="0.34210565784540087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3398468153846"/>
          <c:y val="0.14814859468012961"/>
          <c:w val="0.7781962029673209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7F-432F-8BD2-62EA5698D5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3.9308000006712973E-2</c:v>
                </c:pt>
                <c:pt idx="2">
                  <c:v>3.8918000005651265E-2</c:v>
                </c:pt>
                <c:pt idx="3">
                  <c:v>2.5104000000283122E-2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7F-432F-8BD2-62EA5698D5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7F-432F-8BD2-62EA5698D5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7F-432F-8BD2-62EA5698D5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7F-432F-8BD2-62EA5698D5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7F-432F-8BD2-62EA5698D5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1.2999999999999999E-3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7F-432F-8BD2-62EA5698D5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16332</c:v>
                </c:pt>
                <c:pt idx="2">
                  <c:v>17197</c:v>
                </c:pt>
                <c:pt idx="3">
                  <c:v>17466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4.7750151479049319E-4</c:v>
                </c:pt>
                <c:pt idx="1">
                  <c:v>3.2958947563389837E-2</c:v>
                </c:pt>
                <c:pt idx="2">
                  <c:v>3.4679278865865859E-2</c:v>
                </c:pt>
                <c:pt idx="3">
                  <c:v>3.5214272068601178E-2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7F-432F-8BD2-62EA5698D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585304"/>
        <c:axId val="1"/>
      </c:scatterChart>
      <c:valAx>
        <c:axId val="55758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618416119041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585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150375939849621E-2"/>
          <c:y val="0.91975600272188196"/>
          <c:w val="0.9323316164426814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1066799</xdr:colOff>
      <xdr:row>0</xdr:row>
      <xdr:rowOff>9525</xdr:rowOff>
    </xdr:from>
    <xdr:to>
      <xdr:col>17</xdr:col>
      <xdr:colOff>123824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535BC50-DA3A-E797-A37E-9B9A9D217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tabSelected="1" workbookViewId="0">
      <selection activeCell="D21" sqref="D2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47</v>
      </c>
      <c r="D1" s="8"/>
    </row>
    <row r="2" spans="1:7">
      <c r="A2" t="s">
        <v>26</v>
      </c>
      <c r="B2" t="s">
        <v>27</v>
      </c>
      <c r="C2" s="3"/>
      <c r="D2" s="3"/>
    </row>
    <row r="3" spans="1:7" ht="13.5" thickBot="1"/>
    <row r="4" spans="1:7" ht="13.5" thickBot="1">
      <c r="A4" s="5" t="s">
        <v>0</v>
      </c>
      <c r="C4" s="21">
        <v>28183.241999999998</v>
      </c>
      <c r="D4" s="22">
        <v>1.5867059999999999</v>
      </c>
    </row>
    <row r="6" spans="1:7">
      <c r="A6" s="5" t="s">
        <v>1</v>
      </c>
    </row>
    <row r="7" spans="1:7">
      <c r="A7" t="s">
        <v>2</v>
      </c>
      <c r="C7">
        <f>C4</f>
        <v>28183.241999999998</v>
      </c>
      <c r="D7" t="s">
        <v>43</v>
      </c>
    </row>
    <row r="8" spans="1:7">
      <c r="A8" t="s">
        <v>3</v>
      </c>
      <c r="C8">
        <f>D4</f>
        <v>1.5867059999999999</v>
      </c>
      <c r="D8" t="s">
        <v>43</v>
      </c>
    </row>
    <row r="9" spans="1:7">
      <c r="A9" s="24" t="s">
        <v>34</v>
      </c>
      <c r="B9" s="20"/>
      <c r="C9" s="25">
        <v>-9.5</v>
      </c>
      <c r="D9" s="20" t="s">
        <v>35</v>
      </c>
      <c r="E9" s="20"/>
    </row>
    <row r="10" spans="1:7" ht="13.5" thickBot="1">
      <c r="A10" s="20"/>
      <c r="B10" s="20"/>
      <c r="C10" s="4" t="s">
        <v>20</v>
      </c>
      <c r="D10" s="4" t="s">
        <v>21</v>
      </c>
      <c r="E10" s="20"/>
    </row>
    <row r="11" spans="1:7">
      <c r="A11" s="20" t="s">
        <v>16</v>
      </c>
      <c r="B11" s="20"/>
      <c r="C11" s="16">
        <f ca="1">INTERCEPT(INDIRECT($G$11):G992,INDIRECT($F$11):F992)</f>
        <v>4.7750151479049319E-4</v>
      </c>
      <c r="D11" s="3"/>
      <c r="E11" s="20"/>
      <c r="F11" s="26" t="str">
        <f>"F"&amp;E19</f>
        <v>F21</v>
      </c>
      <c r="G11" s="27" t="str">
        <f>"G"&amp;E19</f>
        <v>G21</v>
      </c>
    </row>
    <row r="12" spans="1:7">
      <c r="A12" s="20" t="s">
        <v>17</v>
      </c>
      <c r="B12" s="20"/>
      <c r="C12" s="16">
        <f ca="1">SLOPE(INDIRECT($G$11):G992,INDIRECT($F$11):F992)</f>
        <v>1.9888223150011842E-6</v>
      </c>
      <c r="D12" s="3"/>
      <c r="E12" s="20"/>
    </row>
    <row r="13" spans="1:7">
      <c r="A13" s="20" t="s">
        <v>19</v>
      </c>
      <c r="B13" s="20"/>
      <c r="C13" s="3" t="s">
        <v>14</v>
      </c>
      <c r="D13" s="28" t="s">
        <v>38</v>
      </c>
      <c r="E13" s="25">
        <v>1</v>
      </c>
    </row>
    <row r="14" spans="1:7">
      <c r="A14" s="20"/>
      <c r="B14" s="20"/>
      <c r="C14" s="20"/>
      <c r="D14" s="28" t="s">
        <v>31</v>
      </c>
      <c r="E14" s="29">
        <f ca="1">NOW()+15018.5+$C$9/24</f>
        <v>60330.603276504626</v>
      </c>
    </row>
    <row r="15" spans="1:7">
      <c r="A15" s="30" t="s">
        <v>18</v>
      </c>
      <c r="B15" s="20"/>
      <c r="C15" s="31">
        <f ca="1">(C7+C11)+(C8+C12)*INT(MAX(F21:F3533))</f>
        <v>55896.684210272069</v>
      </c>
      <c r="D15" s="28" t="s">
        <v>39</v>
      </c>
      <c r="E15" s="29">
        <f ca="1">ROUND(2*(E14-$C$7)/$C$8,0)/2+E13</f>
        <v>20261.5</v>
      </c>
    </row>
    <row r="16" spans="1:7">
      <c r="A16" s="32" t="s">
        <v>4</v>
      </c>
      <c r="B16" s="20"/>
      <c r="C16" s="33">
        <f ca="1">+C8+C12</f>
        <v>1.586707988822315</v>
      </c>
      <c r="D16" s="28" t="s">
        <v>33</v>
      </c>
      <c r="E16" s="27">
        <f ca="1">ROUND(2*(E14-$C$15)/$C$16,0)/2+E13</f>
        <v>2795.5</v>
      </c>
    </row>
    <row r="17" spans="1:17" ht="13.5" thickBot="1">
      <c r="A17" s="28" t="s">
        <v>30</v>
      </c>
      <c r="B17" s="20"/>
      <c r="C17" s="20">
        <f>COUNT(C21:C2191)</f>
        <v>4</v>
      </c>
      <c r="D17" s="28" t="s">
        <v>32</v>
      </c>
      <c r="E17" s="34">
        <f ca="1">+$C$15+$C$16*E16-15018.5-$C$9/24</f>
        <v>45314.222226358186</v>
      </c>
    </row>
    <row r="18" spans="1:17" ht="14.25" thickTop="1" thickBot="1">
      <c r="A18" s="32" t="s">
        <v>5</v>
      </c>
      <c r="B18" s="20"/>
      <c r="C18" s="35">
        <f ca="1">+C15</f>
        <v>55896.684210272069</v>
      </c>
      <c r="D18" s="36">
        <f ca="1">+C16</f>
        <v>1.586707988822315</v>
      </c>
      <c r="E18" s="37" t="s">
        <v>36</v>
      </c>
    </row>
    <row r="19" spans="1:17" ht="13.5" thickTop="1">
      <c r="A19" s="38" t="s">
        <v>40</v>
      </c>
      <c r="E19" s="39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44</v>
      </c>
      <c r="K20" s="7" t="s">
        <v>45</v>
      </c>
      <c r="L20" s="7" t="s">
        <v>46</v>
      </c>
      <c r="M20" s="7" t="s">
        <v>24</v>
      </c>
      <c r="N20" s="7" t="s">
        <v>25</v>
      </c>
      <c r="O20" s="7" t="s">
        <v>23</v>
      </c>
      <c r="P20" s="6" t="s">
        <v>22</v>
      </c>
      <c r="Q20" s="4" t="s">
        <v>15</v>
      </c>
    </row>
    <row r="21" spans="1:17">
      <c r="A21" t="str">
        <f>+D7</f>
        <v>VSX</v>
      </c>
      <c r="C21" s="17">
        <f>+C7</f>
        <v>28183.241999999998</v>
      </c>
      <c r="D21" s="17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4.7750151479049319E-4</v>
      </c>
      <c r="Q21" s="2">
        <f>+C21-15018.5</f>
        <v>13164.741999999998</v>
      </c>
    </row>
    <row r="22" spans="1:17">
      <c r="A22" s="23" t="s">
        <v>37</v>
      </c>
      <c r="B22" s="3" t="s">
        <v>28</v>
      </c>
      <c r="C22" s="17">
        <v>54097.363700000002</v>
      </c>
      <c r="D22" s="17">
        <v>1.2999999999999999E-3</v>
      </c>
      <c r="E22">
        <f>+(C22-C$7)/C$8</f>
        <v>16332.024773335454</v>
      </c>
      <c r="F22">
        <f>ROUND(2*E22,0)/2</f>
        <v>16332</v>
      </c>
      <c r="G22">
        <f>+C22-(C$7+F22*C$8)</f>
        <v>3.9308000006712973E-2</v>
      </c>
      <c r="I22">
        <f>+G22</f>
        <v>3.9308000006712973E-2</v>
      </c>
      <c r="O22">
        <f ca="1">+C$11+C$12*F22</f>
        <v>3.2958947563389837E-2</v>
      </c>
      <c r="Q22" s="2">
        <f>+C22-15018.5</f>
        <v>39078.863700000002</v>
      </c>
    </row>
    <row r="23" spans="1:17">
      <c r="A23" s="40" t="s">
        <v>41</v>
      </c>
      <c r="B23" s="41" t="s">
        <v>28</v>
      </c>
      <c r="C23" s="42">
        <v>55469.864000000001</v>
      </c>
      <c r="D23" s="42">
        <v>1.1999999999999999E-3</v>
      </c>
      <c r="E23">
        <f>+(C23-C$7)/C$8</f>
        <v>17197.024527543228</v>
      </c>
      <c r="F23">
        <f>ROUND(2*E23,0)/2</f>
        <v>17197</v>
      </c>
      <c r="G23">
        <f>+C23-(C$7+F23*C$8)</f>
        <v>3.8918000005651265E-2</v>
      </c>
      <c r="I23">
        <f>+G23</f>
        <v>3.8918000005651265E-2</v>
      </c>
      <c r="O23">
        <f ca="1">+C$11+C$12*F23</f>
        <v>3.4679278865865859E-2</v>
      </c>
      <c r="Q23" s="2">
        <f>+C23-15018.5</f>
        <v>40451.364000000001</v>
      </c>
    </row>
    <row r="24" spans="1:17">
      <c r="A24" s="43" t="s">
        <v>42</v>
      </c>
      <c r="B24" s="44" t="s">
        <v>28</v>
      </c>
      <c r="C24" s="43">
        <v>55896.674099999997</v>
      </c>
      <c r="D24" s="43">
        <v>6.9999999999999999E-4</v>
      </c>
      <c r="E24">
        <f>+(C24-C$7)/C$8</f>
        <v>17466.015821456527</v>
      </c>
      <c r="F24">
        <f>ROUND(2*E24,0)/2</f>
        <v>17466</v>
      </c>
      <c r="G24">
        <f>+C24-(C$7+F24*C$8)</f>
        <v>2.5104000000283122E-2</v>
      </c>
      <c r="I24">
        <f>+G24</f>
        <v>2.5104000000283122E-2</v>
      </c>
      <c r="O24">
        <f ca="1">+C$11+C$12*F24</f>
        <v>3.5214272068601178E-2</v>
      </c>
      <c r="Q24" s="2">
        <f>+C24-15018.5</f>
        <v>40878.174099999997</v>
      </c>
    </row>
    <row r="25" spans="1:17">
      <c r="C25" s="17"/>
      <c r="D25" s="17"/>
      <c r="Q25" s="2"/>
    </row>
    <row r="26" spans="1:17">
      <c r="C26" s="17"/>
      <c r="D26" s="17"/>
      <c r="Q26" s="2"/>
    </row>
    <row r="27" spans="1:17">
      <c r="C27" s="17"/>
      <c r="D27" s="17"/>
      <c r="Q27" s="2"/>
    </row>
    <row r="28" spans="1:17">
      <c r="C28" s="17"/>
      <c r="D28" s="17"/>
      <c r="Q28" s="2"/>
    </row>
    <row r="29" spans="1:17">
      <c r="C29" s="17"/>
      <c r="D29" s="17"/>
      <c r="Q29" s="2"/>
    </row>
    <row r="30" spans="1:17">
      <c r="C30" s="17"/>
      <c r="D30" s="17"/>
      <c r="Q30" s="2"/>
    </row>
    <row r="31" spans="1:17">
      <c r="C31" s="17"/>
      <c r="D31" s="17"/>
      <c r="Q31" s="2"/>
    </row>
    <row r="32" spans="1:17">
      <c r="C32" s="17"/>
      <c r="D32" s="17"/>
      <c r="Q32" s="2"/>
    </row>
    <row r="33" spans="1:17">
      <c r="C33" s="17"/>
      <c r="D33" s="17"/>
      <c r="Q33" s="2"/>
    </row>
    <row r="34" spans="1:17">
      <c r="C34" s="17"/>
      <c r="D34" s="17"/>
      <c r="Q34" s="2"/>
    </row>
    <row r="35" spans="1:17">
      <c r="C35" s="17"/>
      <c r="D35" s="17"/>
      <c r="Q35" s="2"/>
    </row>
    <row r="36" spans="1:17">
      <c r="C36" s="17"/>
      <c r="D36" s="17"/>
      <c r="Q36" s="2"/>
    </row>
    <row r="37" spans="1:17">
      <c r="A37" s="9"/>
      <c r="C37" s="17"/>
      <c r="D37" s="17"/>
      <c r="Q37" s="2"/>
    </row>
    <row r="38" spans="1:17">
      <c r="C38" s="17"/>
      <c r="D38" s="17"/>
      <c r="Q38" s="2"/>
    </row>
    <row r="39" spans="1:17">
      <c r="C39" s="17"/>
      <c r="D39" s="17"/>
      <c r="Q39" s="2"/>
    </row>
    <row r="40" spans="1:17">
      <c r="C40" s="17"/>
      <c r="D40" s="17"/>
      <c r="E40" s="10"/>
      <c r="G40" s="11"/>
      <c r="K40" s="11"/>
      <c r="Q40" s="2"/>
    </row>
    <row r="41" spans="1:17">
      <c r="C41" s="17"/>
      <c r="D41" s="17"/>
      <c r="Q41" s="2"/>
    </row>
    <row r="42" spans="1:17">
      <c r="C42" s="17"/>
      <c r="D42" s="17"/>
      <c r="E42" s="10"/>
      <c r="G42" s="11"/>
      <c r="K42" s="11"/>
      <c r="Q42" s="2"/>
    </row>
    <row r="43" spans="1:17">
      <c r="C43" s="17"/>
      <c r="D43" s="17"/>
      <c r="Q43" s="2"/>
    </row>
    <row r="44" spans="1:17">
      <c r="C44" s="17"/>
      <c r="D44" s="17"/>
      <c r="E44" s="10"/>
      <c r="G44" s="11"/>
      <c r="N44" s="11"/>
      <c r="Q44" s="2"/>
    </row>
    <row r="45" spans="1:17">
      <c r="A45" s="12"/>
      <c r="B45" s="13"/>
      <c r="C45" s="14"/>
      <c r="D45" s="15"/>
      <c r="E45" s="10"/>
      <c r="G45" s="11"/>
      <c r="I45" s="18"/>
      <c r="Q45" s="2"/>
    </row>
    <row r="46" spans="1:17">
      <c r="A46" s="16"/>
      <c r="B46" s="13"/>
      <c r="C46" s="14"/>
      <c r="D46" s="14"/>
      <c r="E46" s="10"/>
      <c r="G46" s="11"/>
      <c r="I46" s="18"/>
      <c r="Q46" s="2"/>
    </row>
    <row r="47" spans="1:17">
      <c r="A47" s="12"/>
      <c r="B47" s="13"/>
      <c r="C47" s="14"/>
      <c r="D47" s="15"/>
      <c r="E47" s="10"/>
      <c r="G47" s="11"/>
      <c r="I47" s="18"/>
      <c r="Q47" s="2"/>
    </row>
    <row r="48" spans="1:17">
      <c r="A48" s="16"/>
      <c r="B48" s="13"/>
      <c r="C48" s="14"/>
      <c r="D48" s="14"/>
      <c r="E48" s="10"/>
      <c r="G48" s="11"/>
      <c r="I48" s="18"/>
      <c r="Q48" s="2"/>
    </row>
    <row r="49" spans="1:17">
      <c r="A49" s="12"/>
      <c r="B49" s="13"/>
      <c r="C49" s="14"/>
      <c r="D49" s="15"/>
      <c r="E49" s="10"/>
      <c r="G49" s="11"/>
      <c r="I49" s="18"/>
      <c r="Q49" s="2"/>
    </row>
    <row r="50" spans="1:17">
      <c r="A50" s="16"/>
      <c r="B50" s="13"/>
      <c r="C50" s="14"/>
      <c r="D50" s="14"/>
      <c r="E50" s="10"/>
      <c r="G50" s="11"/>
      <c r="I50" s="18"/>
      <c r="Q50" s="2"/>
    </row>
    <row r="51" spans="1:17">
      <c r="C51" s="17"/>
      <c r="D51" s="17"/>
      <c r="E51" s="10"/>
      <c r="G51" s="11"/>
      <c r="L51" s="11"/>
      <c r="Q51" s="2"/>
    </row>
    <row r="52" spans="1:17">
      <c r="A52" s="20"/>
      <c r="B52" s="19"/>
      <c r="C52" s="17"/>
      <c r="D52" s="17"/>
      <c r="E52" s="10"/>
      <c r="G52" s="11"/>
      <c r="I52" s="11"/>
      <c r="Q52" s="2"/>
    </row>
    <row r="53" spans="1:17">
      <c r="D53" s="1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pane xSplit="14" ySplit="1" topLeftCell="O2" activePane="bottomRight" state="frozen"/>
      <selection pane="topRight" activeCell="O1" sqref="O1"/>
      <selection pane="bottomLeft" activeCell="A23" sqref="A23"/>
      <selection pane="bottomRight" sqref="A1:XFD1048576"/>
    </sheetView>
  </sheetViews>
  <sheetFormatPr defaultColWidth="10.28515625"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2024-01-21T01:28:43Z</dcterms:modified>
</cp:coreProperties>
</file>