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9FB3480-DB3C-44D5-94C2-A4240299100E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  <sheet name="A (2)" sheetId="3" r:id="rId3"/>
  </sheets>
  <calcPr calcId="181029"/>
</workbook>
</file>

<file path=xl/calcChain.xml><?xml version="1.0" encoding="utf-8"?>
<calcChain xmlns="http://schemas.openxmlformats.org/spreadsheetml/2006/main">
  <c r="C7" i="3" l="1"/>
  <c r="C8" i="3"/>
  <c r="F11" i="3"/>
  <c r="G11" i="3"/>
  <c r="E21" i="3"/>
  <c r="F21" i="3"/>
  <c r="G21" i="3"/>
  <c r="E22" i="3"/>
  <c r="F22" i="3"/>
  <c r="G22" i="3"/>
  <c r="I22" i="3"/>
  <c r="E23" i="3"/>
  <c r="F23" i="3"/>
  <c r="G23" i="3"/>
  <c r="H23" i="3"/>
  <c r="E24" i="3"/>
  <c r="F24" i="3"/>
  <c r="G24" i="3"/>
  <c r="I24" i="3"/>
  <c r="E25" i="3"/>
  <c r="F25" i="3"/>
  <c r="G25" i="3"/>
  <c r="I25" i="3"/>
  <c r="E26" i="3"/>
  <c r="F26" i="3"/>
  <c r="G26" i="3"/>
  <c r="I26" i="3"/>
  <c r="E27" i="3"/>
  <c r="F27" i="3"/>
  <c r="G27" i="3"/>
  <c r="I27" i="3"/>
  <c r="E28" i="3"/>
  <c r="F28" i="3"/>
  <c r="G28" i="3"/>
  <c r="I28" i="3"/>
  <c r="E29" i="3"/>
  <c r="F29" i="3"/>
  <c r="G29" i="3"/>
  <c r="E30" i="3"/>
  <c r="F30" i="3"/>
  <c r="G30" i="3"/>
  <c r="I30" i="3"/>
  <c r="E31" i="3"/>
  <c r="F31" i="3"/>
  <c r="G31" i="3"/>
  <c r="I31" i="3"/>
  <c r="E14" i="3"/>
  <c r="E15" i="3" s="1"/>
  <c r="C17" i="3"/>
  <c r="I21" i="3"/>
  <c r="Q21" i="3"/>
  <c r="Q22" i="3"/>
  <c r="Q23" i="3"/>
  <c r="Q24" i="3"/>
  <c r="Q25" i="3"/>
  <c r="Q26" i="3"/>
  <c r="Q27" i="3"/>
  <c r="Q28" i="3"/>
  <c r="I29" i="3"/>
  <c r="Q29" i="3"/>
  <c r="Q30" i="3"/>
  <c r="Q31" i="3"/>
  <c r="F11" i="1"/>
  <c r="F11" i="2"/>
  <c r="E26" i="2"/>
  <c r="F26" i="2"/>
  <c r="G26" i="2"/>
  <c r="I26" i="2"/>
  <c r="E27" i="2"/>
  <c r="F27" i="2"/>
  <c r="E29" i="2"/>
  <c r="F29" i="2"/>
  <c r="G29" i="2"/>
  <c r="I29" i="2"/>
  <c r="E31" i="2"/>
  <c r="F31" i="2"/>
  <c r="G31" i="2"/>
  <c r="I31" i="2"/>
  <c r="E32" i="2"/>
  <c r="F32" i="2"/>
  <c r="E21" i="2"/>
  <c r="F21" i="2"/>
  <c r="G21" i="2"/>
  <c r="I21" i="2"/>
  <c r="E23" i="2"/>
  <c r="F23" i="2"/>
  <c r="C7" i="2"/>
  <c r="E30" i="2"/>
  <c r="F30" i="2"/>
  <c r="G11" i="2"/>
  <c r="E14" i="2"/>
  <c r="E15" i="2" s="1"/>
  <c r="C17" i="2"/>
  <c r="Q21" i="2"/>
  <c r="Q22" i="2"/>
  <c r="Q23" i="2"/>
  <c r="Q24" i="2"/>
  <c r="Q25" i="2"/>
  <c r="Q26" i="2"/>
  <c r="Q27" i="2"/>
  <c r="Q28" i="2"/>
  <c r="Q29" i="2"/>
  <c r="Q30" i="2"/>
  <c r="Q31" i="2"/>
  <c r="Q32" i="2"/>
  <c r="E22" i="1"/>
  <c r="F22" i="1"/>
  <c r="E31" i="1"/>
  <c r="F31" i="1"/>
  <c r="Q21" i="1"/>
  <c r="Q22" i="1"/>
  <c r="Q24" i="1"/>
  <c r="Q25" i="1"/>
  <c r="Q26" i="1"/>
  <c r="Q27" i="1"/>
  <c r="Q28" i="1"/>
  <c r="Q29" i="1"/>
  <c r="Q30" i="1"/>
  <c r="Q31" i="1"/>
  <c r="Q32" i="1"/>
  <c r="C7" i="1"/>
  <c r="E26" i="1"/>
  <c r="F26" i="1"/>
  <c r="C8" i="1"/>
  <c r="E23" i="1"/>
  <c r="F23" i="1"/>
  <c r="G23" i="1"/>
  <c r="H23" i="1"/>
  <c r="G11" i="1"/>
  <c r="E14" i="1"/>
  <c r="E15" i="1" s="1"/>
  <c r="C17" i="1"/>
  <c r="Q23" i="1"/>
  <c r="E25" i="1"/>
  <c r="F25" i="1"/>
  <c r="G25" i="1"/>
  <c r="I25" i="1"/>
  <c r="G32" i="1"/>
  <c r="I32" i="1"/>
  <c r="E30" i="1"/>
  <c r="F30" i="1"/>
  <c r="G30" i="1"/>
  <c r="I30" i="1"/>
  <c r="G27" i="1"/>
  <c r="I27" i="1"/>
  <c r="E27" i="1"/>
  <c r="F27" i="1"/>
  <c r="E32" i="1"/>
  <c r="F32" i="1"/>
  <c r="G26" i="1"/>
  <c r="I26" i="1"/>
  <c r="E24" i="1"/>
  <c r="F24" i="1"/>
  <c r="G24" i="1"/>
  <c r="I24" i="1"/>
  <c r="E24" i="2"/>
  <c r="F24" i="2"/>
  <c r="G24" i="2"/>
  <c r="I24" i="2"/>
  <c r="G30" i="2"/>
  <c r="I30" i="2"/>
  <c r="E28" i="2"/>
  <c r="F28" i="2"/>
  <c r="G28" i="2"/>
  <c r="I28" i="2"/>
  <c r="E28" i="1"/>
  <c r="F28" i="1"/>
  <c r="G28" i="1"/>
  <c r="I28" i="1"/>
  <c r="G21" i="1"/>
  <c r="G29" i="1"/>
  <c r="I29" i="1"/>
  <c r="E21" i="1"/>
  <c r="F21" i="1"/>
  <c r="G31" i="1"/>
  <c r="I31" i="1"/>
  <c r="E29" i="1"/>
  <c r="F29" i="1"/>
  <c r="G22" i="1"/>
  <c r="I22" i="1"/>
  <c r="G27" i="2"/>
  <c r="I27" i="2"/>
  <c r="E25" i="2"/>
  <c r="F25" i="2"/>
  <c r="G25" i="2"/>
  <c r="G23" i="2"/>
  <c r="H23" i="2"/>
  <c r="E22" i="2"/>
  <c r="F22" i="2"/>
  <c r="G22" i="2"/>
  <c r="I22" i="2"/>
  <c r="G32" i="2"/>
  <c r="I32" i="2"/>
  <c r="I25" i="2"/>
  <c r="I21" i="1"/>
  <c r="C11" i="3"/>
  <c r="C12" i="3"/>
  <c r="C11" i="1"/>
  <c r="C12" i="1"/>
  <c r="C11" i="2"/>
  <c r="C12" i="2"/>
  <c r="C16" i="2" l="1"/>
  <c r="D18" i="2" s="1"/>
  <c r="O31" i="2"/>
  <c r="R31" i="2" s="1"/>
  <c r="O32" i="2"/>
  <c r="R32" i="2" s="1"/>
  <c r="O22" i="2"/>
  <c r="R22" i="2" s="1"/>
  <c r="C15" i="2"/>
  <c r="O21" i="2"/>
  <c r="R21" i="2" s="1"/>
  <c r="O23" i="2"/>
  <c r="R23" i="2" s="1"/>
  <c r="O26" i="2"/>
  <c r="R26" i="2" s="1"/>
  <c r="O25" i="2"/>
  <c r="R25" i="2" s="1"/>
  <c r="O28" i="2"/>
  <c r="R28" i="2" s="1"/>
  <c r="O24" i="2"/>
  <c r="R24" i="2" s="1"/>
  <c r="O29" i="2"/>
  <c r="R29" i="2" s="1"/>
  <c r="O27" i="2"/>
  <c r="R27" i="2" s="1"/>
  <c r="O30" i="2"/>
  <c r="R30" i="2" s="1"/>
  <c r="C16" i="1"/>
  <c r="D18" i="1" s="1"/>
  <c r="O26" i="1"/>
  <c r="R26" i="1" s="1"/>
  <c r="C15" i="1"/>
  <c r="O22" i="1"/>
  <c r="R22" i="1" s="1"/>
  <c r="O29" i="1"/>
  <c r="R29" i="1" s="1"/>
  <c r="O31" i="1"/>
  <c r="R31" i="1" s="1"/>
  <c r="O28" i="1"/>
  <c r="R28" i="1" s="1"/>
  <c r="O27" i="1"/>
  <c r="R27" i="1" s="1"/>
  <c r="O30" i="1"/>
  <c r="R30" i="1" s="1"/>
  <c r="O24" i="1"/>
  <c r="R24" i="1" s="1"/>
  <c r="O25" i="1"/>
  <c r="R25" i="1" s="1"/>
  <c r="O32" i="1"/>
  <c r="R32" i="1" s="1"/>
  <c r="O23" i="1"/>
  <c r="R23" i="1" s="1"/>
  <c r="O21" i="1"/>
  <c r="R21" i="1" s="1"/>
  <c r="C16" i="3"/>
  <c r="D18" i="3" s="1"/>
  <c r="C15" i="3"/>
  <c r="O22" i="3"/>
  <c r="R22" i="3" s="1"/>
  <c r="O31" i="3"/>
  <c r="R31" i="3" s="1"/>
  <c r="O26" i="3"/>
  <c r="R26" i="3" s="1"/>
  <c r="O30" i="3"/>
  <c r="R30" i="3" s="1"/>
  <c r="O21" i="3"/>
  <c r="R21" i="3" s="1"/>
  <c r="O27" i="3"/>
  <c r="R27" i="3" s="1"/>
  <c r="O24" i="3"/>
  <c r="R24" i="3" s="1"/>
  <c r="O29" i="3"/>
  <c r="R29" i="3" s="1"/>
  <c r="O23" i="3"/>
  <c r="R23" i="3" s="1"/>
  <c r="O28" i="3"/>
  <c r="R28" i="3" s="1"/>
  <c r="O25" i="3"/>
  <c r="R25" i="3" s="1"/>
  <c r="R18" i="2" l="1"/>
  <c r="E16" i="2"/>
  <c r="E17" i="2" s="1"/>
  <c r="C18" i="2"/>
  <c r="C18" i="3"/>
  <c r="E16" i="3"/>
  <c r="E17" i="3" s="1"/>
  <c r="R18" i="1"/>
  <c r="R18" i="3"/>
  <c r="E16" i="1"/>
  <c r="E17" i="1" s="1"/>
  <c r="C18" i="1"/>
</calcChain>
</file>

<file path=xl/sharedStrings.xml><?xml version="1.0" encoding="utf-8"?>
<sst xmlns="http://schemas.openxmlformats.org/spreadsheetml/2006/main" count="215" uniqueCount="55">
  <si>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</si>
  <si>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</si>
  <si>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</si>
  <si>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</si>
  <si>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</si>
  <si>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</si>
  <si>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</si>
  <si>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</si>
  <si>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</si>
  <si>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</si>
  <si>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</si>
  <si>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</si>
  <si>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</si>
  <si>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</si>
  <si>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</si>
  <si>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</si>
  <si>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</si>
  <si>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</si>
  <si>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</si>
  <si>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</si>
  <si>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</si>
  <si>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</si>
  <si>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</si>
  <si>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</si>
  <si>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</si>
  <si>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</si>
  <si>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</si>
  <si>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</si>
  <si>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</si>
  <si>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</si>
  <si>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</si>
  <si>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</si>
  <si>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</si>
  <si>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</si>
  <si>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</si>
  <si>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</si>
  <si>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</si>
  <si>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</si>
  <si>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</si>
  <si>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</si>
  <si>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</si>
  <si>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V440 Cas / na</t>
  </si>
  <si>
    <t>EA</t>
  </si>
  <si>
    <t>Kreiner</t>
  </si>
  <si>
    <t>IBVS 4226</t>
  </si>
  <si>
    <t>II</t>
  </si>
  <si>
    <t>??</t>
  </si>
  <si>
    <t>I</t>
  </si>
  <si>
    <t>IBVS 5959</t>
  </si>
  <si>
    <t>.0005</t>
  </si>
  <si>
    <t>.0008</t>
  </si>
  <si>
    <t>GCVS</t>
  </si>
  <si>
    <t>ToMcat</t>
  </si>
  <si>
    <t>CCD</t>
  </si>
  <si>
    <t>V0440 Cas /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</si>
</sst>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1" xfId="0" applyFont="1" applyBorder="1" applyAlignment="1">
      <alignment vertical="center"/>
    </xf>
    <xf numFmtId="0" fontId="13" fillId="0" borderId="6" xfId="0" applyFont="1" applyBorder="1" applyAlignment="1"/>
    <xf numFmtId="0" fontId="0" fillId="0" borderId="7" xfId="0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NumberFormat="1" applyFont="1" applyAlignment="1">
      <alignment horizontal="left" vertical="center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V440 Cas - O-C Diagr.</a:t>
            </a:r>
          </a:p>
        </c:rich>
      </c:tx>
      <c:layout>
        <c:manualLayout>
          <c:xMode val="edge"/>
          <c:yMode val="edge"/>
          <c:x val="0.3744360902255639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0751879699248119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-3282.5</c:v>
                </c:pt>
                <c:pt idx="1">
                  <c:v>-28</c:v>
                </c:pt>
                <c:pt idx="2">
                  <c:v>0</c:v>
                </c:pt>
                <c:pt idx="3">
                  <c:v>0</c:v>
                </c:pt>
                <c:pt idx="4">
                  <c:v>52593.5</c:v>
                </c:pt>
                <c:pt idx="5">
                  <c:v>59447</c:v>
                </c:pt>
                <c:pt idx="6">
                  <c:v>59447.5</c:v>
                </c:pt>
                <c:pt idx="7">
                  <c:v>59448</c:v>
                </c:pt>
                <c:pt idx="8">
                  <c:v>59450</c:v>
                </c:pt>
                <c:pt idx="9">
                  <c:v>59450.5</c:v>
                </c:pt>
                <c:pt idx="10">
                  <c:v>76428.5</c:v>
                </c:pt>
                <c:pt idx="11">
                  <c:v>76429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89-4D32-B329-F3ACC2B461D8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-3282.5</c:v>
                </c:pt>
                <c:pt idx="1">
                  <c:v>-28</c:v>
                </c:pt>
                <c:pt idx="2">
                  <c:v>0</c:v>
                </c:pt>
                <c:pt idx="3">
                  <c:v>0</c:v>
                </c:pt>
                <c:pt idx="4">
                  <c:v>52593.5</c:v>
                </c:pt>
                <c:pt idx="5">
                  <c:v>59447</c:v>
                </c:pt>
                <c:pt idx="6">
                  <c:v>59447.5</c:v>
                </c:pt>
                <c:pt idx="7">
                  <c:v>59448</c:v>
                </c:pt>
                <c:pt idx="8">
                  <c:v>59450</c:v>
                </c:pt>
                <c:pt idx="9">
                  <c:v>59450.5</c:v>
                </c:pt>
                <c:pt idx="10">
                  <c:v>76428.5</c:v>
                </c:pt>
                <c:pt idx="11">
                  <c:v>76429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0">
                  <c:v>-9.1400000019348226E-3</c:v>
                </c:pt>
                <c:pt idx="1">
                  <c:v>-4.0735999999014894E-2</c:v>
                </c:pt>
                <c:pt idx="3">
                  <c:v>0</c:v>
                </c:pt>
                <c:pt idx="4">
                  <c:v>-1.6827999999804888E-2</c:v>
                </c:pt>
                <c:pt idx="5">
                  <c:v>-1.7136000002210494E-2</c:v>
                </c:pt>
                <c:pt idx="6">
                  <c:v>-1.7779999994672835E-2</c:v>
                </c:pt>
                <c:pt idx="7">
                  <c:v>-1.7424000005121343E-2</c:v>
                </c:pt>
                <c:pt idx="8">
                  <c:v>-1.7099999997299165E-2</c:v>
                </c:pt>
                <c:pt idx="9">
                  <c:v>-1.7343999999866355E-2</c:v>
                </c:pt>
                <c:pt idx="10">
                  <c:v>-3.3080000066547655E-3</c:v>
                </c:pt>
                <c:pt idx="11">
                  <c:v>-5.451999997603707E-3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89-4D32-B329-F3ACC2B461D8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-3282.5</c:v>
                </c:pt>
                <c:pt idx="1">
                  <c:v>-28</c:v>
                </c:pt>
                <c:pt idx="2">
                  <c:v>0</c:v>
                </c:pt>
                <c:pt idx="3">
                  <c:v>0</c:v>
                </c:pt>
                <c:pt idx="4">
                  <c:v>52593.5</c:v>
                </c:pt>
                <c:pt idx="5">
                  <c:v>59447</c:v>
                </c:pt>
                <c:pt idx="6">
                  <c:v>59447.5</c:v>
                </c:pt>
                <c:pt idx="7">
                  <c:v>59448</c:v>
                </c:pt>
                <c:pt idx="8">
                  <c:v>59450</c:v>
                </c:pt>
                <c:pt idx="9">
                  <c:v>59450.5</c:v>
                </c:pt>
                <c:pt idx="10">
                  <c:v>76428.5</c:v>
                </c:pt>
                <c:pt idx="11">
                  <c:v>76429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89-4D32-B329-F3ACC2B461D8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-3282.5</c:v>
                </c:pt>
                <c:pt idx="1">
                  <c:v>-28</c:v>
                </c:pt>
                <c:pt idx="2">
                  <c:v>0</c:v>
                </c:pt>
                <c:pt idx="3">
                  <c:v>0</c:v>
                </c:pt>
                <c:pt idx="4">
                  <c:v>52593.5</c:v>
                </c:pt>
                <c:pt idx="5">
                  <c:v>59447</c:v>
                </c:pt>
                <c:pt idx="6">
                  <c:v>59447.5</c:v>
                </c:pt>
                <c:pt idx="7">
                  <c:v>59448</c:v>
                </c:pt>
                <c:pt idx="8">
                  <c:v>59450</c:v>
                </c:pt>
                <c:pt idx="9">
                  <c:v>59450.5</c:v>
                </c:pt>
                <c:pt idx="10">
                  <c:v>76428.5</c:v>
                </c:pt>
                <c:pt idx="11">
                  <c:v>76429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89-4D32-B329-F3ACC2B461D8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-3282.5</c:v>
                </c:pt>
                <c:pt idx="1">
                  <c:v>-28</c:v>
                </c:pt>
                <c:pt idx="2">
                  <c:v>0</c:v>
                </c:pt>
                <c:pt idx="3">
                  <c:v>0</c:v>
                </c:pt>
                <c:pt idx="4">
                  <c:v>52593.5</c:v>
                </c:pt>
                <c:pt idx="5">
                  <c:v>59447</c:v>
                </c:pt>
                <c:pt idx="6">
                  <c:v>59447.5</c:v>
                </c:pt>
                <c:pt idx="7">
                  <c:v>59448</c:v>
                </c:pt>
                <c:pt idx="8">
                  <c:v>59450</c:v>
                </c:pt>
                <c:pt idx="9">
                  <c:v>59450.5</c:v>
                </c:pt>
                <c:pt idx="10">
                  <c:v>76428.5</c:v>
                </c:pt>
                <c:pt idx="11">
                  <c:v>76429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89-4D32-B329-F3ACC2B461D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-3282.5</c:v>
                </c:pt>
                <c:pt idx="1">
                  <c:v>-28</c:v>
                </c:pt>
                <c:pt idx="2">
                  <c:v>0</c:v>
                </c:pt>
                <c:pt idx="3">
                  <c:v>0</c:v>
                </c:pt>
                <c:pt idx="4">
                  <c:v>52593.5</c:v>
                </c:pt>
                <c:pt idx="5">
                  <c:v>59447</c:v>
                </c:pt>
                <c:pt idx="6">
                  <c:v>59447.5</c:v>
                </c:pt>
                <c:pt idx="7">
                  <c:v>59448</c:v>
                </c:pt>
                <c:pt idx="8">
                  <c:v>59450</c:v>
                </c:pt>
                <c:pt idx="9">
                  <c:v>59450.5</c:v>
                </c:pt>
                <c:pt idx="10">
                  <c:v>76428.5</c:v>
                </c:pt>
                <c:pt idx="11">
                  <c:v>76429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89-4D32-B329-F3ACC2B461D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-3282.5</c:v>
                </c:pt>
                <c:pt idx="1">
                  <c:v>-28</c:v>
                </c:pt>
                <c:pt idx="2">
                  <c:v>0</c:v>
                </c:pt>
                <c:pt idx="3">
                  <c:v>0</c:v>
                </c:pt>
                <c:pt idx="4">
                  <c:v>52593.5</c:v>
                </c:pt>
                <c:pt idx="5">
                  <c:v>59447</c:v>
                </c:pt>
                <c:pt idx="6">
                  <c:v>59447.5</c:v>
                </c:pt>
                <c:pt idx="7">
                  <c:v>59448</c:v>
                </c:pt>
                <c:pt idx="8">
                  <c:v>59450</c:v>
                </c:pt>
                <c:pt idx="9">
                  <c:v>59450.5</c:v>
                </c:pt>
                <c:pt idx="10">
                  <c:v>76428.5</c:v>
                </c:pt>
                <c:pt idx="11">
                  <c:v>76429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89-4D32-B329-F3ACC2B461D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-3282.5</c:v>
                </c:pt>
                <c:pt idx="1">
                  <c:v>-28</c:v>
                </c:pt>
                <c:pt idx="2">
                  <c:v>0</c:v>
                </c:pt>
                <c:pt idx="3">
                  <c:v>0</c:v>
                </c:pt>
                <c:pt idx="4">
                  <c:v>52593.5</c:v>
                </c:pt>
                <c:pt idx="5">
                  <c:v>59447</c:v>
                </c:pt>
                <c:pt idx="6">
                  <c:v>59447.5</c:v>
                </c:pt>
                <c:pt idx="7">
                  <c:v>59448</c:v>
                </c:pt>
                <c:pt idx="8">
                  <c:v>59450</c:v>
                </c:pt>
                <c:pt idx="9">
                  <c:v>59450.5</c:v>
                </c:pt>
                <c:pt idx="10">
                  <c:v>76428.5</c:v>
                </c:pt>
                <c:pt idx="11">
                  <c:v>76429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-1.3795214223314804E-2</c:v>
                </c:pt>
                <c:pt idx="1">
                  <c:v>-1.3775313132664054E-2</c:v>
                </c:pt>
                <c:pt idx="2">
                  <c:v>-1.3775141914185572E-2</c:v>
                </c:pt>
                <c:pt idx="3">
                  <c:v>-1.3775141914185572E-2</c:v>
                </c:pt>
                <c:pt idx="4">
                  <c:v>-1.3453535519611834E-2</c:v>
                </c:pt>
                <c:pt idx="5">
                  <c:v>-1.3411626739530435E-2</c:v>
                </c:pt>
                <c:pt idx="6">
                  <c:v>-1.3411623682057604E-2</c:v>
                </c:pt>
                <c:pt idx="7">
                  <c:v>-1.3411620624584774E-2</c:v>
                </c:pt>
                <c:pt idx="8">
                  <c:v>-1.3411608394693453E-2</c:v>
                </c:pt>
                <c:pt idx="9">
                  <c:v>-1.3411605337220623E-2</c:v>
                </c:pt>
                <c:pt idx="10">
                  <c:v>-1.3307785789803682E-2</c:v>
                </c:pt>
                <c:pt idx="11">
                  <c:v>-1.3307782732330853E-2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89-4D32-B329-F3ACC2B46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830312"/>
        <c:axId val="1"/>
      </c:scatterChart>
      <c:valAx>
        <c:axId val="598830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8830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53064690443099"/>
          <c:w val="0.6601503759398496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V0440 Cas - O-C Diagr.</a:t>
            </a:r>
          </a:p>
        </c:rich>
      </c:tx>
      <c:layout>
        <c:manualLayout>
          <c:xMode val="edge"/>
          <c:yMode val="edge"/>
          <c:x val="0.3744360902255639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0751879699248119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-3266</c:v>
                </c:pt>
                <c:pt idx="1">
                  <c:v>-28</c:v>
                </c:pt>
                <c:pt idx="2">
                  <c:v>0</c:v>
                </c:pt>
                <c:pt idx="3">
                  <c:v>0</c:v>
                </c:pt>
                <c:pt idx="4">
                  <c:v>52328.5</c:v>
                </c:pt>
                <c:pt idx="5">
                  <c:v>59147.5</c:v>
                </c:pt>
                <c:pt idx="6">
                  <c:v>59148</c:v>
                </c:pt>
                <c:pt idx="7">
                  <c:v>59148.5</c:v>
                </c:pt>
                <c:pt idx="8">
                  <c:v>59150.5</c:v>
                </c:pt>
                <c:pt idx="9">
                  <c:v>59151</c:v>
                </c:pt>
                <c:pt idx="10">
                  <c:v>76043.5</c:v>
                </c:pt>
                <c:pt idx="11">
                  <c:v>76044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F1-4476-B7E2-E2CBD4E9BAFE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-3266</c:v>
                </c:pt>
                <c:pt idx="1">
                  <c:v>-28</c:v>
                </c:pt>
                <c:pt idx="2">
                  <c:v>0</c:v>
                </c:pt>
                <c:pt idx="3">
                  <c:v>0</c:v>
                </c:pt>
                <c:pt idx="4">
                  <c:v>52328.5</c:v>
                </c:pt>
                <c:pt idx="5">
                  <c:v>59147.5</c:v>
                </c:pt>
                <c:pt idx="6">
                  <c:v>59148</c:v>
                </c:pt>
                <c:pt idx="7">
                  <c:v>59148.5</c:v>
                </c:pt>
                <c:pt idx="8">
                  <c:v>59150.5</c:v>
                </c:pt>
                <c:pt idx="9">
                  <c:v>59151</c:v>
                </c:pt>
                <c:pt idx="10">
                  <c:v>76043.5</c:v>
                </c:pt>
                <c:pt idx="11">
                  <c:v>76044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0">
                  <c:v>2.6419999994686805E-3</c:v>
                </c:pt>
                <c:pt idx="1">
                  <c:v>5.4359999994630925E-3</c:v>
                </c:pt>
                <c:pt idx="3">
                  <c:v>0</c:v>
                </c:pt>
                <c:pt idx="4">
                  <c:v>7.9549999645678326E-4</c:v>
                </c:pt>
                <c:pt idx="5">
                  <c:v>-7.8075000055832788E-3</c:v>
                </c:pt>
                <c:pt idx="6">
                  <c:v>-9.2759999970439821E-3</c:v>
                </c:pt>
                <c:pt idx="7">
                  <c:v>-9.7444999992148951E-3</c:v>
                </c:pt>
                <c:pt idx="8">
                  <c:v>-1.2718500001938082E-2</c:v>
                </c:pt>
                <c:pt idx="9">
                  <c:v>-1.3786999996227678E-2</c:v>
                </c:pt>
                <c:pt idx="10">
                  <c:v>-9.1595000048982911E-3</c:v>
                </c:pt>
                <c:pt idx="11">
                  <c:v>-1.2128000002121553E-2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F1-4476-B7E2-E2CBD4E9BAFE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-3266</c:v>
                </c:pt>
                <c:pt idx="1">
                  <c:v>-28</c:v>
                </c:pt>
                <c:pt idx="2">
                  <c:v>0</c:v>
                </c:pt>
                <c:pt idx="3">
                  <c:v>0</c:v>
                </c:pt>
                <c:pt idx="4">
                  <c:v>52328.5</c:v>
                </c:pt>
                <c:pt idx="5">
                  <c:v>59147.5</c:v>
                </c:pt>
                <c:pt idx="6">
                  <c:v>59148</c:v>
                </c:pt>
                <c:pt idx="7">
                  <c:v>59148.5</c:v>
                </c:pt>
                <c:pt idx="8">
                  <c:v>59150.5</c:v>
                </c:pt>
                <c:pt idx="9">
                  <c:v>59151</c:v>
                </c:pt>
                <c:pt idx="10">
                  <c:v>76043.5</c:v>
                </c:pt>
                <c:pt idx="11">
                  <c:v>76044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F1-4476-B7E2-E2CBD4E9BAFE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-3266</c:v>
                </c:pt>
                <c:pt idx="1">
                  <c:v>-28</c:v>
                </c:pt>
                <c:pt idx="2">
                  <c:v>0</c:v>
                </c:pt>
                <c:pt idx="3">
                  <c:v>0</c:v>
                </c:pt>
                <c:pt idx="4">
                  <c:v>52328.5</c:v>
                </c:pt>
                <c:pt idx="5">
                  <c:v>59147.5</c:v>
                </c:pt>
                <c:pt idx="6">
                  <c:v>59148</c:v>
                </c:pt>
                <c:pt idx="7">
                  <c:v>59148.5</c:v>
                </c:pt>
                <c:pt idx="8">
                  <c:v>59150.5</c:v>
                </c:pt>
                <c:pt idx="9">
                  <c:v>59151</c:v>
                </c:pt>
                <c:pt idx="10">
                  <c:v>76043.5</c:v>
                </c:pt>
                <c:pt idx="11">
                  <c:v>76044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F1-4476-B7E2-E2CBD4E9BAFE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-3266</c:v>
                </c:pt>
                <c:pt idx="1">
                  <c:v>-28</c:v>
                </c:pt>
                <c:pt idx="2">
                  <c:v>0</c:v>
                </c:pt>
                <c:pt idx="3">
                  <c:v>0</c:v>
                </c:pt>
                <c:pt idx="4">
                  <c:v>52328.5</c:v>
                </c:pt>
                <c:pt idx="5">
                  <c:v>59147.5</c:v>
                </c:pt>
                <c:pt idx="6">
                  <c:v>59148</c:v>
                </c:pt>
                <c:pt idx="7">
                  <c:v>59148.5</c:v>
                </c:pt>
                <c:pt idx="8">
                  <c:v>59150.5</c:v>
                </c:pt>
                <c:pt idx="9">
                  <c:v>59151</c:v>
                </c:pt>
                <c:pt idx="10">
                  <c:v>76043.5</c:v>
                </c:pt>
                <c:pt idx="11">
                  <c:v>76044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F1-4476-B7E2-E2CBD4E9BAFE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-3266</c:v>
                </c:pt>
                <c:pt idx="1">
                  <c:v>-28</c:v>
                </c:pt>
                <c:pt idx="2">
                  <c:v>0</c:v>
                </c:pt>
                <c:pt idx="3">
                  <c:v>0</c:v>
                </c:pt>
                <c:pt idx="4">
                  <c:v>52328.5</c:v>
                </c:pt>
                <c:pt idx="5">
                  <c:v>59147.5</c:v>
                </c:pt>
                <c:pt idx="6">
                  <c:v>59148</c:v>
                </c:pt>
                <c:pt idx="7">
                  <c:v>59148.5</c:v>
                </c:pt>
                <c:pt idx="8">
                  <c:v>59150.5</c:v>
                </c:pt>
                <c:pt idx="9">
                  <c:v>59151</c:v>
                </c:pt>
                <c:pt idx="10">
                  <c:v>76043.5</c:v>
                </c:pt>
                <c:pt idx="11">
                  <c:v>76044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F1-4476-B7E2-E2CBD4E9BAFE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8.0000000000000004E-4</c:v>
                  </c:pt>
                  <c:pt idx="6">
                    <c:v>5.0000000000000001E-4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-3266</c:v>
                </c:pt>
                <c:pt idx="1">
                  <c:v>-28</c:v>
                </c:pt>
                <c:pt idx="2">
                  <c:v>0</c:v>
                </c:pt>
                <c:pt idx="3">
                  <c:v>0</c:v>
                </c:pt>
                <c:pt idx="4">
                  <c:v>52328.5</c:v>
                </c:pt>
                <c:pt idx="5">
                  <c:v>59147.5</c:v>
                </c:pt>
                <c:pt idx="6">
                  <c:v>59148</c:v>
                </c:pt>
                <c:pt idx="7">
                  <c:v>59148.5</c:v>
                </c:pt>
                <c:pt idx="8">
                  <c:v>59150.5</c:v>
                </c:pt>
                <c:pt idx="9">
                  <c:v>59151</c:v>
                </c:pt>
                <c:pt idx="10">
                  <c:v>76043.5</c:v>
                </c:pt>
                <c:pt idx="11">
                  <c:v>76044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F1-4476-B7E2-E2CBD4E9BAFE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-3266</c:v>
                </c:pt>
                <c:pt idx="1">
                  <c:v>-28</c:v>
                </c:pt>
                <c:pt idx="2">
                  <c:v>0</c:v>
                </c:pt>
                <c:pt idx="3">
                  <c:v>0</c:v>
                </c:pt>
                <c:pt idx="4">
                  <c:v>52328.5</c:v>
                </c:pt>
                <c:pt idx="5">
                  <c:v>59147.5</c:v>
                </c:pt>
                <c:pt idx="6">
                  <c:v>59148</c:v>
                </c:pt>
                <c:pt idx="7">
                  <c:v>59148.5</c:v>
                </c:pt>
                <c:pt idx="8">
                  <c:v>59150.5</c:v>
                </c:pt>
                <c:pt idx="9">
                  <c:v>59151</c:v>
                </c:pt>
                <c:pt idx="10">
                  <c:v>76043.5</c:v>
                </c:pt>
                <c:pt idx="11">
                  <c:v>76044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5.2937946827229963E-3</c:v>
                </c:pt>
                <c:pt idx="1">
                  <c:v>4.5790218694795526E-3</c:v>
                </c:pt>
                <c:pt idx="2">
                  <c:v>4.5728410051278489E-3</c:v>
                </c:pt>
                <c:pt idx="3">
                  <c:v>4.5728410051278489E-3</c:v>
                </c:pt>
                <c:pt idx="4">
                  <c:v>-6.9784218601623114E-3</c:v>
                </c:pt>
                <c:pt idx="5">
                  <c:v>-8.4836830749575685E-3</c:v>
                </c:pt>
                <c:pt idx="6">
                  <c:v>-8.4837934475352778E-3</c:v>
                </c:pt>
                <c:pt idx="7">
                  <c:v>-8.4839038201129872E-3</c:v>
                </c:pt>
                <c:pt idx="8">
                  <c:v>-8.4843453104238228E-3</c:v>
                </c:pt>
                <c:pt idx="9">
                  <c:v>-8.4844556830015322E-3</c:v>
                </c:pt>
                <c:pt idx="10">
                  <c:v>-1.2213393220899886E-2</c:v>
                </c:pt>
                <c:pt idx="11">
                  <c:v>-1.2213503593477596E-2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F1-4476-B7E2-E2CBD4E9B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8049272"/>
        <c:axId val="1"/>
      </c:scatterChart>
      <c:valAx>
        <c:axId val="518049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8049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53064690443099"/>
          <c:w val="0.6601503759398496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V440 Cas - O-C Diagr.</a:t>
            </a:r>
          </a:p>
        </c:rich>
      </c:tx>
      <c:layout>
        <c:manualLayout>
          <c:xMode val="edge"/>
          <c:yMode val="edge"/>
          <c:x val="0.3744360902255639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117667333506626"/>
          <c:w val="0.81654135338345868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 (2)'!$D$21:$D$238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-3282.5</c:v>
                </c:pt>
                <c:pt idx="1">
                  <c:v>-28</c:v>
                </c:pt>
                <c:pt idx="2">
                  <c:v>0</c:v>
                </c:pt>
                <c:pt idx="3">
                  <c:v>52593.5</c:v>
                </c:pt>
                <c:pt idx="4">
                  <c:v>59447</c:v>
                </c:pt>
                <c:pt idx="5">
                  <c:v>59447.5</c:v>
                </c:pt>
                <c:pt idx="6">
                  <c:v>59448</c:v>
                </c:pt>
                <c:pt idx="7">
                  <c:v>59450</c:v>
                </c:pt>
                <c:pt idx="8">
                  <c:v>59450.5</c:v>
                </c:pt>
                <c:pt idx="9">
                  <c:v>76428.5</c:v>
                </c:pt>
                <c:pt idx="10">
                  <c:v>76429</c:v>
                </c:pt>
              </c:numCache>
            </c:numRef>
          </c:xVal>
          <c:yVal>
            <c:numRef>
              <c:f>'A (2)'!$H$21:$H$998</c:f>
              <c:numCache>
                <c:formatCode>General</c:formatCode>
                <c:ptCount val="978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71-493C-98AB-2BC18F7EB790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-3282.5</c:v>
                </c:pt>
                <c:pt idx="1">
                  <c:v>-28</c:v>
                </c:pt>
                <c:pt idx="2">
                  <c:v>0</c:v>
                </c:pt>
                <c:pt idx="3">
                  <c:v>52593.5</c:v>
                </c:pt>
                <c:pt idx="4">
                  <c:v>59447</c:v>
                </c:pt>
                <c:pt idx="5">
                  <c:v>59447.5</c:v>
                </c:pt>
                <c:pt idx="6">
                  <c:v>59448</c:v>
                </c:pt>
                <c:pt idx="7">
                  <c:v>59450</c:v>
                </c:pt>
                <c:pt idx="8">
                  <c:v>59450.5</c:v>
                </c:pt>
                <c:pt idx="9">
                  <c:v>76428.5</c:v>
                </c:pt>
                <c:pt idx="10">
                  <c:v>76429</c:v>
                </c:pt>
              </c:numCache>
            </c:numRef>
          </c:xVal>
          <c:yVal>
            <c:numRef>
              <c:f>'A (2)'!$I$21:$I$998</c:f>
              <c:numCache>
                <c:formatCode>General</c:formatCode>
                <c:ptCount val="978"/>
                <c:pt idx="0">
                  <c:v>-9.1400000019348226E-3</c:v>
                </c:pt>
                <c:pt idx="1">
                  <c:v>-4.0735999999014894E-2</c:v>
                </c:pt>
                <c:pt idx="3">
                  <c:v>-1.6827999999804888E-2</c:v>
                </c:pt>
                <c:pt idx="4">
                  <c:v>-1.7136000002210494E-2</c:v>
                </c:pt>
                <c:pt idx="5">
                  <c:v>-1.7779999994672835E-2</c:v>
                </c:pt>
                <c:pt idx="6">
                  <c:v>-1.7424000005121343E-2</c:v>
                </c:pt>
                <c:pt idx="7">
                  <c:v>-1.7099999997299165E-2</c:v>
                </c:pt>
                <c:pt idx="8">
                  <c:v>-1.7343999999866355E-2</c:v>
                </c:pt>
                <c:pt idx="9">
                  <c:v>-3.3080000066547655E-3</c:v>
                </c:pt>
                <c:pt idx="10">
                  <c:v>-5.451999997603707E-3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71-493C-98AB-2BC18F7EB790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-3282.5</c:v>
                </c:pt>
                <c:pt idx="1">
                  <c:v>-28</c:v>
                </c:pt>
                <c:pt idx="2">
                  <c:v>0</c:v>
                </c:pt>
                <c:pt idx="3">
                  <c:v>52593.5</c:v>
                </c:pt>
                <c:pt idx="4">
                  <c:v>59447</c:v>
                </c:pt>
                <c:pt idx="5">
                  <c:v>59447.5</c:v>
                </c:pt>
                <c:pt idx="6">
                  <c:v>59448</c:v>
                </c:pt>
                <c:pt idx="7">
                  <c:v>59450</c:v>
                </c:pt>
                <c:pt idx="8">
                  <c:v>59450.5</c:v>
                </c:pt>
                <c:pt idx="9">
                  <c:v>76428.5</c:v>
                </c:pt>
                <c:pt idx="10">
                  <c:v>76429</c:v>
                </c:pt>
              </c:numCache>
            </c:numRef>
          </c:xVal>
          <c:yVal>
            <c:numRef>
              <c:f>'A (2)'!$J$21:$J$998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71-493C-98AB-2BC18F7EB790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-3282.5</c:v>
                </c:pt>
                <c:pt idx="1">
                  <c:v>-28</c:v>
                </c:pt>
                <c:pt idx="2">
                  <c:v>0</c:v>
                </c:pt>
                <c:pt idx="3">
                  <c:v>52593.5</c:v>
                </c:pt>
                <c:pt idx="4">
                  <c:v>59447</c:v>
                </c:pt>
                <c:pt idx="5">
                  <c:v>59447.5</c:v>
                </c:pt>
                <c:pt idx="6">
                  <c:v>59448</c:v>
                </c:pt>
                <c:pt idx="7">
                  <c:v>59450</c:v>
                </c:pt>
                <c:pt idx="8">
                  <c:v>59450.5</c:v>
                </c:pt>
                <c:pt idx="9">
                  <c:v>76428.5</c:v>
                </c:pt>
                <c:pt idx="10">
                  <c:v>76429</c:v>
                </c:pt>
              </c:numCache>
            </c:numRef>
          </c:xVal>
          <c:yVal>
            <c:numRef>
              <c:f>'A (2)'!$K$21:$K$998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71-493C-98AB-2BC18F7EB790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-3282.5</c:v>
                </c:pt>
                <c:pt idx="1">
                  <c:v>-28</c:v>
                </c:pt>
                <c:pt idx="2">
                  <c:v>0</c:v>
                </c:pt>
                <c:pt idx="3">
                  <c:v>52593.5</c:v>
                </c:pt>
                <c:pt idx="4">
                  <c:v>59447</c:v>
                </c:pt>
                <c:pt idx="5">
                  <c:v>59447.5</c:v>
                </c:pt>
                <c:pt idx="6">
                  <c:v>59448</c:v>
                </c:pt>
                <c:pt idx="7">
                  <c:v>59450</c:v>
                </c:pt>
                <c:pt idx="8">
                  <c:v>59450.5</c:v>
                </c:pt>
                <c:pt idx="9">
                  <c:v>76428.5</c:v>
                </c:pt>
                <c:pt idx="10">
                  <c:v>76429</c:v>
                </c:pt>
              </c:numCache>
            </c:numRef>
          </c:xVal>
          <c:yVal>
            <c:numRef>
              <c:f>'A (2)'!$L$21:$L$998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71-493C-98AB-2BC18F7EB790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-3282.5</c:v>
                </c:pt>
                <c:pt idx="1">
                  <c:v>-28</c:v>
                </c:pt>
                <c:pt idx="2">
                  <c:v>0</c:v>
                </c:pt>
                <c:pt idx="3">
                  <c:v>52593.5</c:v>
                </c:pt>
                <c:pt idx="4">
                  <c:v>59447</c:v>
                </c:pt>
                <c:pt idx="5">
                  <c:v>59447.5</c:v>
                </c:pt>
                <c:pt idx="6">
                  <c:v>59448</c:v>
                </c:pt>
                <c:pt idx="7">
                  <c:v>59450</c:v>
                </c:pt>
                <c:pt idx="8">
                  <c:v>59450.5</c:v>
                </c:pt>
                <c:pt idx="9">
                  <c:v>76428.5</c:v>
                </c:pt>
                <c:pt idx="10">
                  <c:v>76429</c:v>
                </c:pt>
              </c:numCache>
            </c:numRef>
          </c:xVal>
          <c:yVal>
            <c:numRef>
              <c:f>'A (2)'!$M$21:$M$998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71-493C-98AB-2BC18F7EB790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 (2)'!$D$21:$D$998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8.0000000000000004E-4</c:v>
                  </c:pt>
                  <c:pt idx="5">
                    <c:v>5.0000000000000001E-4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(2)'!$F$21:$F$998</c:f>
              <c:numCache>
                <c:formatCode>General</c:formatCode>
                <c:ptCount val="978"/>
                <c:pt idx="0">
                  <c:v>-3282.5</c:v>
                </c:pt>
                <c:pt idx="1">
                  <c:v>-28</c:v>
                </c:pt>
                <c:pt idx="2">
                  <c:v>0</c:v>
                </c:pt>
                <c:pt idx="3">
                  <c:v>52593.5</c:v>
                </c:pt>
                <c:pt idx="4">
                  <c:v>59447</c:v>
                </c:pt>
                <c:pt idx="5">
                  <c:v>59447.5</c:v>
                </c:pt>
                <c:pt idx="6">
                  <c:v>59448</c:v>
                </c:pt>
                <c:pt idx="7">
                  <c:v>59450</c:v>
                </c:pt>
                <c:pt idx="8">
                  <c:v>59450.5</c:v>
                </c:pt>
                <c:pt idx="9">
                  <c:v>76428.5</c:v>
                </c:pt>
                <c:pt idx="10">
                  <c:v>76429</c:v>
                </c:pt>
              </c:numCache>
            </c:numRef>
          </c:xVal>
          <c:yVal>
            <c:numRef>
              <c:f>'A (2)'!$N$21:$N$998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71-493C-98AB-2BC18F7EB790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(2)'!$F$21:$F$998</c:f>
              <c:numCache>
                <c:formatCode>General</c:formatCode>
                <c:ptCount val="978"/>
                <c:pt idx="0">
                  <c:v>-3282.5</c:v>
                </c:pt>
                <c:pt idx="1">
                  <c:v>-28</c:v>
                </c:pt>
                <c:pt idx="2">
                  <c:v>0</c:v>
                </c:pt>
                <c:pt idx="3">
                  <c:v>52593.5</c:v>
                </c:pt>
                <c:pt idx="4">
                  <c:v>59447</c:v>
                </c:pt>
                <c:pt idx="5">
                  <c:v>59447.5</c:v>
                </c:pt>
                <c:pt idx="6">
                  <c:v>59448</c:v>
                </c:pt>
                <c:pt idx="7">
                  <c:v>59450</c:v>
                </c:pt>
                <c:pt idx="8">
                  <c:v>59450.5</c:v>
                </c:pt>
                <c:pt idx="9">
                  <c:v>76428.5</c:v>
                </c:pt>
                <c:pt idx="10">
                  <c:v>76429</c:v>
                </c:pt>
              </c:numCache>
            </c:numRef>
          </c:xVal>
          <c:yVal>
            <c:numRef>
              <c:f>'A (2)'!$O$21:$O$998</c:f>
              <c:numCache>
                <c:formatCode>General</c:formatCode>
                <c:ptCount val="978"/>
                <c:pt idx="0">
                  <c:v>-5.7231668647154253E-2</c:v>
                </c:pt>
                <c:pt idx="1">
                  <c:v>-5.510602246452441E-2</c:v>
                </c:pt>
                <c:pt idx="2">
                  <c:v>-5.5087734526864669E-2</c:v>
                </c:pt>
                <c:pt idx="3">
                  <c:v>-2.0736782765874498E-2</c:v>
                </c:pt>
                <c:pt idx="4">
                  <c:v>-1.6260483453336902E-2</c:v>
                </c:pt>
                <c:pt idx="5">
                  <c:v>-1.626015688302155E-2</c:v>
                </c:pt>
                <c:pt idx="6">
                  <c:v>-1.6259830312706197E-2</c:v>
                </c:pt>
                <c:pt idx="7">
                  <c:v>-1.6258524031444788E-2</c:v>
                </c:pt>
                <c:pt idx="8">
                  <c:v>-1.6258197461129435E-2</c:v>
                </c:pt>
                <c:pt idx="9">
                  <c:v>-5.169175833017764E-3</c:v>
                </c:pt>
                <c:pt idx="10">
                  <c:v>-5.1688492627024116E-3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71-493C-98AB-2BC18F7EB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127832"/>
        <c:axId val="1"/>
      </c:scatterChart>
      <c:valAx>
        <c:axId val="516127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6127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53064690443099"/>
          <c:w val="0.6601503759398496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6CA4209-DBF5-80DD-D5D2-1EFFE332CD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16</xdr:col>
      <xdr:colOff>190500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DC7C7FA8-6152-F71E-E0C4-6918848C4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878C9E28-2B6E-2826-4CD2-495C4B8EE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C36" sqref="C3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25</v>
      </c>
      <c r="B2" s="27" t="s">
        <v>42</v>
      </c>
      <c r="D2" s="3"/>
    </row>
    <row r="3" spans="1:7" ht="13.5" thickBot="1" x14ac:dyDescent="0.25"/>
    <row r="4" spans="1:7" ht="13.5" thickBot="1" x14ac:dyDescent="0.25">
      <c r="A4" s="5" t="s">
        <v>0</v>
      </c>
      <c r="C4" s="28">
        <v>30262.5</v>
      </c>
      <c r="D4" s="29">
        <v>0.32568799999999998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30262.5</v>
      </c>
    </row>
    <row r="8" spans="1:7" x14ac:dyDescent="0.2">
      <c r="A8" t="s">
        <v>3</v>
      </c>
      <c r="C8">
        <f>+D4</f>
        <v>0.32568799999999998</v>
      </c>
      <c r="D8" s="27" t="s">
        <v>43</v>
      </c>
    </row>
    <row r="9" spans="1:7" x14ac:dyDescent="0.2">
      <c r="A9" s="9" t="s">
        <v>32</v>
      </c>
      <c r="B9" s="10"/>
      <c r="C9" s="11">
        <v>-9.5</v>
      </c>
      <c r="D9" s="10" t="s">
        <v>33</v>
      </c>
      <c r="E9" s="10"/>
    </row>
    <row r="10" spans="1:7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7" x14ac:dyDescent="0.2">
      <c r="A11" s="10" t="s">
        <v>16</v>
      </c>
      <c r="B11" s="10"/>
      <c r="C11" s="22">
        <f ca="1">INTERCEPT(INDIRECT($G$11):G992,INDIRECT($F$11):F992)</f>
        <v>-1.3775141914185572E-2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17</v>
      </c>
      <c r="B12" s="10"/>
      <c r="C12" s="22">
        <f ca="1">SLOPE(INDIRECT($G$11):G992,INDIRECT($F$11):F992)</f>
        <v>6.1149456600860942E-9</v>
      </c>
      <c r="D12" s="3"/>
      <c r="E12" s="10"/>
    </row>
    <row r="13" spans="1:7" x14ac:dyDescent="0.2">
      <c r="A13" s="10" t="s">
        <v>20</v>
      </c>
      <c r="B13" s="10"/>
      <c r="C13" s="3" t="s">
        <v>14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34</v>
      </c>
      <c r="E14" s="15">
        <f ca="1">NOW()+15018.5+B9/24</f>
        <v>60329.206589583337</v>
      </c>
    </row>
    <row r="15" spans="1:7" x14ac:dyDescent="0.2">
      <c r="A15" s="12" t="s">
        <v>18</v>
      </c>
      <c r="B15" s="10"/>
      <c r="C15" s="13">
        <f ca="1">(C7+C11)+(C8+C12)*INT(MAX(F21:F3533))</f>
        <v>55154.494844217268</v>
      </c>
      <c r="D15" s="14" t="s">
        <v>39</v>
      </c>
      <c r="E15" s="15">
        <f ca="1">ROUND(2*(E14-$C7)/$C8,0)/2+E13</f>
        <v>92318.5</v>
      </c>
    </row>
    <row r="16" spans="1:7" x14ac:dyDescent="0.2">
      <c r="A16" s="16" t="s">
        <v>4</v>
      </c>
      <c r="B16" s="10"/>
      <c r="C16" s="17">
        <f ca="1">+C8+C12</f>
        <v>0.32568800611494564</v>
      </c>
      <c r="D16" s="14" t="s">
        <v>40</v>
      </c>
      <c r="E16" s="24">
        <f ca="1">ROUND(2*(E14-$C15)/$C16,0)/2+E13</f>
        <v>15889.5</v>
      </c>
    </row>
    <row r="17" spans="1:18" ht="13.5" thickBot="1" x14ac:dyDescent="0.25">
      <c r="A17" s="14" t="s">
        <v>31</v>
      </c>
      <c r="B17" s="10"/>
      <c r="C17" s="10">
        <f>COUNT(C21:C2191)</f>
        <v>12</v>
      </c>
      <c r="D17" s="14" t="s">
        <v>35</v>
      </c>
      <c r="E17" s="18">
        <f ca="1">+$C7+$C8*E16-15018.5-$C9/24</f>
        <v>20419.415309333333</v>
      </c>
    </row>
    <row r="18" spans="1:18" ht="14.25" thickTop="1" thickBot="1" x14ac:dyDescent="0.25">
      <c r="A18" s="16" t="s">
        <v>5</v>
      </c>
      <c r="B18" s="10"/>
      <c r="C18" s="19">
        <f ca="1">+C15</f>
        <v>55154.494844217268</v>
      </c>
      <c r="D18" s="20">
        <f ca="1">+C16</f>
        <v>0.32568800611494564</v>
      </c>
      <c r="E18" s="21" t="s">
        <v>36</v>
      </c>
      <c r="R18">
        <f ca="1">SUM(R21:R32)</f>
        <v>1.3792755903751701E-3</v>
      </c>
    </row>
    <row r="19" spans="1:18" ht="13.5" thickTop="1" x14ac:dyDescent="0.2">
      <c r="A19" s="25" t="s">
        <v>37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51</v>
      </c>
      <c r="I20" s="7" t="s">
        <v>30</v>
      </c>
      <c r="J20" s="7" t="s">
        <v>53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8" x14ac:dyDescent="0.2">
      <c r="A21" s="30" t="s">
        <v>44</v>
      </c>
      <c r="B21" s="31" t="s">
        <v>45</v>
      </c>
      <c r="C21" s="30">
        <v>29193.42</v>
      </c>
      <c r="D21" s="30" t="s">
        <v>46</v>
      </c>
      <c r="E21">
        <f t="shared" ref="E21:E32" si="0">+(C21-C$7)/C$8</f>
        <v>-3282.5280636683015</v>
      </c>
      <c r="F21">
        <f t="shared" ref="F21:F32" si="1">ROUND(2*E21,0)/2</f>
        <v>-3282.5</v>
      </c>
      <c r="G21">
        <f t="shared" ref="G21:G32" si="2">+C21-(C$7+F21*C$8)</f>
        <v>-9.1400000019348226E-3</v>
      </c>
      <c r="I21">
        <f>+G21</f>
        <v>-9.1400000019348226E-3</v>
      </c>
      <c r="O21">
        <f t="shared" ref="O21:O32" ca="1" si="3">+C$11+C$12*$F21</f>
        <v>-1.3795214223314804E-2</v>
      </c>
      <c r="Q21" s="2">
        <f t="shared" ref="Q21:Q32" si="4">+C21-15018.5</f>
        <v>14174.919999999998</v>
      </c>
      <c r="R21">
        <f ca="1">+(O21-G21)^2</f>
        <v>2.1671019446938427E-5</v>
      </c>
    </row>
    <row r="22" spans="1:18" x14ac:dyDescent="0.2">
      <c r="A22" s="30" t="s">
        <v>44</v>
      </c>
      <c r="B22" s="31" t="s">
        <v>45</v>
      </c>
      <c r="C22" s="30">
        <v>30253.34</v>
      </c>
      <c r="D22" s="30" t="s">
        <v>46</v>
      </c>
      <c r="E22">
        <f t="shared" si="0"/>
        <v>-28.125076760580235</v>
      </c>
      <c r="F22">
        <f t="shared" si="1"/>
        <v>-28</v>
      </c>
      <c r="G22">
        <f t="shared" si="2"/>
        <v>-4.0735999999014894E-2</v>
      </c>
      <c r="I22">
        <f>+G22</f>
        <v>-4.0735999999014894E-2</v>
      </c>
      <c r="O22">
        <f t="shared" ca="1" si="3"/>
        <v>-1.3775313132664054E-2</v>
      </c>
      <c r="Q22" s="2">
        <f t="shared" si="4"/>
        <v>15234.84</v>
      </c>
      <c r="R22">
        <f t="shared" ref="R22:R32" ca="1" si="5">+(O22-G22)^2</f>
        <v>7.2687863630542266E-4</v>
      </c>
    </row>
    <row r="23" spans="1:18" x14ac:dyDescent="0.2">
      <c r="A23" t="s">
        <v>12</v>
      </c>
      <c r="C23" s="8">
        <v>30262.5</v>
      </c>
      <c r="D23" s="8" t="s">
        <v>14</v>
      </c>
      <c r="E23">
        <f t="shared" si="0"/>
        <v>0</v>
      </c>
      <c r="F23">
        <f t="shared" si="1"/>
        <v>0</v>
      </c>
      <c r="G23">
        <f t="shared" si="2"/>
        <v>0</v>
      </c>
      <c r="H23">
        <f>+G23</f>
        <v>0</v>
      </c>
      <c r="O23">
        <f t="shared" ca="1" si="3"/>
        <v>-1.3775141914185572E-2</v>
      </c>
      <c r="Q23" s="2">
        <f t="shared" si="4"/>
        <v>15244</v>
      </c>
      <c r="R23">
        <f t="shared" ca="1" si="5"/>
        <v>1.8975453475595215E-4</v>
      </c>
    </row>
    <row r="24" spans="1:18" x14ac:dyDescent="0.2">
      <c r="A24" s="30" t="s">
        <v>44</v>
      </c>
      <c r="B24" s="31" t="s">
        <v>47</v>
      </c>
      <c r="C24" s="30">
        <v>30262.5</v>
      </c>
      <c r="D24" s="30" t="s">
        <v>46</v>
      </c>
      <c r="E24">
        <f t="shared" si="0"/>
        <v>0</v>
      </c>
      <c r="F24">
        <f t="shared" si="1"/>
        <v>0</v>
      </c>
      <c r="G24">
        <f t="shared" si="2"/>
        <v>0</v>
      </c>
      <c r="I24">
        <f t="shared" ref="I24:I32" si="6">+G24</f>
        <v>0</v>
      </c>
      <c r="O24">
        <f t="shared" ca="1" si="3"/>
        <v>-1.3775141914185572E-2</v>
      </c>
      <c r="Q24" s="2">
        <f t="shared" si="4"/>
        <v>15244</v>
      </c>
      <c r="R24">
        <f t="shared" ca="1" si="5"/>
        <v>1.8975453475595215E-4</v>
      </c>
    </row>
    <row r="25" spans="1:18" x14ac:dyDescent="0.2">
      <c r="A25" s="30" t="s">
        <v>44</v>
      </c>
      <c r="B25" s="31" t="s">
        <v>47</v>
      </c>
      <c r="C25" s="30">
        <v>47391.555</v>
      </c>
      <c r="D25" s="30" t="s">
        <v>46</v>
      </c>
      <c r="E25">
        <f t="shared" si="0"/>
        <v>52593.448330917941</v>
      </c>
      <c r="F25">
        <f t="shared" si="1"/>
        <v>52593.5</v>
      </c>
      <c r="G25">
        <f t="shared" si="2"/>
        <v>-1.6827999999804888E-2</v>
      </c>
      <c r="I25">
        <f t="shared" si="6"/>
        <v>-1.6827999999804888E-2</v>
      </c>
      <c r="O25">
        <f t="shared" ca="1" si="3"/>
        <v>-1.3453535519611834E-2</v>
      </c>
      <c r="Q25" s="2">
        <f t="shared" si="4"/>
        <v>32373.055</v>
      </c>
      <c r="R25">
        <f t="shared" ca="1" si="5"/>
        <v>1.138701052808458E-5</v>
      </c>
    </row>
    <row r="26" spans="1:18" x14ac:dyDescent="0.2">
      <c r="A26" s="30" t="s">
        <v>44</v>
      </c>
      <c r="B26" s="31" t="s">
        <v>47</v>
      </c>
      <c r="C26" s="30">
        <v>49623.657399999996</v>
      </c>
      <c r="D26" s="30">
        <v>8.0000000000000004E-4</v>
      </c>
      <c r="E26">
        <f t="shared" si="0"/>
        <v>59446.94738522757</v>
      </c>
      <c r="F26">
        <f t="shared" si="1"/>
        <v>59447</v>
      </c>
      <c r="G26">
        <f t="shared" si="2"/>
        <v>-1.7136000002210494E-2</v>
      </c>
      <c r="I26">
        <f t="shared" si="6"/>
        <v>-1.7136000002210494E-2</v>
      </c>
      <c r="O26">
        <f t="shared" ca="1" si="3"/>
        <v>-1.3411626739530435E-2</v>
      </c>
      <c r="Q26" s="2">
        <f t="shared" si="4"/>
        <v>34605.157399999996</v>
      </c>
      <c r="R26">
        <f t="shared" ca="1" si="5"/>
        <v>1.3870956199766112E-5</v>
      </c>
    </row>
    <row r="27" spans="1:18" x14ac:dyDescent="0.2">
      <c r="A27" s="30" t="s">
        <v>44</v>
      </c>
      <c r="B27" s="31" t="s">
        <v>47</v>
      </c>
      <c r="C27" s="30">
        <v>49623.819600000003</v>
      </c>
      <c r="D27" s="30">
        <v>5.0000000000000001E-4</v>
      </c>
      <c r="E27">
        <f t="shared" si="0"/>
        <v>59447.445407875035</v>
      </c>
      <c r="F27">
        <f t="shared" si="1"/>
        <v>59447.5</v>
      </c>
      <c r="G27">
        <f t="shared" si="2"/>
        <v>-1.7779999994672835E-2</v>
      </c>
      <c r="I27">
        <f t="shared" si="6"/>
        <v>-1.7779999994672835E-2</v>
      </c>
      <c r="O27">
        <f t="shared" ca="1" si="3"/>
        <v>-1.3411623682057604E-2</v>
      </c>
      <c r="Q27" s="2">
        <f t="shared" si="4"/>
        <v>34605.319600000003</v>
      </c>
      <c r="R27">
        <f t="shared" ca="1" si="5"/>
        <v>1.9082711608617841E-5</v>
      </c>
    </row>
    <row r="28" spans="1:18" x14ac:dyDescent="0.2">
      <c r="A28" s="30" t="s">
        <v>44</v>
      </c>
      <c r="B28" s="31" t="s">
        <v>47</v>
      </c>
      <c r="C28" s="30">
        <v>49623.982799999998</v>
      </c>
      <c r="D28" s="30">
        <v>5.0000000000000001E-4</v>
      </c>
      <c r="E28">
        <f t="shared" si="0"/>
        <v>59447.946500945691</v>
      </c>
      <c r="F28">
        <f t="shared" si="1"/>
        <v>59448</v>
      </c>
      <c r="G28">
        <f t="shared" si="2"/>
        <v>-1.7424000005121343E-2</v>
      </c>
      <c r="I28">
        <f t="shared" si="6"/>
        <v>-1.7424000005121343E-2</v>
      </c>
      <c r="O28">
        <f t="shared" ca="1" si="3"/>
        <v>-1.3411620624584774E-2</v>
      </c>
      <c r="Q28" s="2">
        <f t="shared" si="4"/>
        <v>34605.482799999998</v>
      </c>
      <c r="R28">
        <f t="shared" ca="1" si="5"/>
        <v>1.6099188293355022E-5</v>
      </c>
    </row>
    <row r="29" spans="1:18" x14ac:dyDescent="0.2">
      <c r="A29" s="30" t="s">
        <v>44</v>
      </c>
      <c r="B29" s="31" t="s">
        <v>47</v>
      </c>
      <c r="C29" s="30">
        <v>49624.6345</v>
      </c>
      <c r="D29" s="30">
        <v>2.9999999999999997E-4</v>
      </c>
      <c r="E29">
        <f t="shared" si="0"/>
        <v>59449.947495762819</v>
      </c>
      <c r="F29">
        <f t="shared" si="1"/>
        <v>59450</v>
      </c>
      <c r="G29">
        <f t="shared" si="2"/>
        <v>-1.7099999997299165E-2</v>
      </c>
      <c r="I29">
        <f t="shared" si="6"/>
        <v>-1.7099999997299165E-2</v>
      </c>
      <c r="O29">
        <f t="shared" ca="1" si="3"/>
        <v>-1.3411608394693453E-2</v>
      </c>
      <c r="Q29" s="2">
        <f t="shared" si="4"/>
        <v>34606.1345</v>
      </c>
      <c r="R29">
        <f t="shared" ca="1" si="5"/>
        <v>1.3604232614172326E-5</v>
      </c>
    </row>
    <row r="30" spans="1:18" x14ac:dyDescent="0.2">
      <c r="A30" s="30" t="s">
        <v>44</v>
      </c>
      <c r="B30" s="31" t="s">
        <v>47</v>
      </c>
      <c r="C30" s="30">
        <v>49624.797100000003</v>
      </c>
      <c r="D30" s="30">
        <v>1E-4</v>
      </c>
      <c r="E30">
        <f t="shared" si="0"/>
        <v>59450.446746579561</v>
      </c>
      <c r="F30">
        <f t="shared" si="1"/>
        <v>59450.5</v>
      </c>
      <c r="G30">
        <f t="shared" si="2"/>
        <v>-1.7343999999866355E-2</v>
      </c>
      <c r="I30">
        <f t="shared" si="6"/>
        <v>-1.7343999999866355E-2</v>
      </c>
      <c r="O30">
        <f t="shared" ca="1" si="3"/>
        <v>-1.3411605337220623E-2</v>
      </c>
      <c r="Q30" s="2">
        <f t="shared" si="4"/>
        <v>34606.297100000003</v>
      </c>
      <c r="R30">
        <f t="shared" ca="1" si="5"/>
        <v>1.5463727782804641E-5</v>
      </c>
    </row>
    <row r="31" spans="1:18" x14ac:dyDescent="0.2">
      <c r="A31" s="30" t="s">
        <v>48</v>
      </c>
      <c r="B31" s="31" t="s">
        <v>47</v>
      </c>
      <c r="C31" s="30">
        <v>55154.341999999997</v>
      </c>
      <c r="D31" s="32">
        <v>5.0000000000000001E-4</v>
      </c>
      <c r="E31">
        <f t="shared" si="0"/>
        <v>76428.489843039963</v>
      </c>
      <c r="F31">
        <f t="shared" si="1"/>
        <v>76428.5</v>
      </c>
      <c r="G31">
        <f t="shared" si="2"/>
        <v>-3.3080000066547655E-3</v>
      </c>
      <c r="I31">
        <f t="shared" si="6"/>
        <v>-3.3080000066547655E-3</v>
      </c>
      <c r="O31">
        <f t="shared" ca="1" si="3"/>
        <v>-1.3307785789803682E-2</v>
      </c>
      <c r="Q31" s="2">
        <f t="shared" si="4"/>
        <v>40135.841999999997</v>
      </c>
      <c r="R31">
        <f t="shared" ca="1" si="5"/>
        <v>9.9995715708867179E-5</v>
      </c>
    </row>
    <row r="32" spans="1:18" x14ac:dyDescent="0.2">
      <c r="A32" s="30" t="s">
        <v>48</v>
      </c>
      <c r="B32" s="31" t="s">
        <v>47</v>
      </c>
      <c r="C32" s="30">
        <v>55154.502699999997</v>
      </c>
      <c r="D32" s="32">
        <v>8.0000000000000004E-4</v>
      </c>
      <c r="E32">
        <f t="shared" si="0"/>
        <v>76428.98326005257</v>
      </c>
      <c r="F32">
        <f t="shared" si="1"/>
        <v>76429</v>
      </c>
      <c r="G32">
        <f t="shared" si="2"/>
        <v>-5.451999997603707E-3</v>
      </c>
      <c r="I32">
        <f t="shared" si="6"/>
        <v>-5.451999997603707E-3</v>
      </c>
      <c r="O32">
        <f t="shared" ca="1" si="3"/>
        <v>-1.3307782732330853E-2</v>
      </c>
      <c r="Q32" s="2">
        <f t="shared" si="4"/>
        <v>40136.002699999997</v>
      </c>
      <c r="R32">
        <f t="shared" ca="1" si="5"/>
        <v>6.1713322375237111E-5</v>
      </c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R6940"/>
  <sheetViews>
    <sheetView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3" t="s">
        <v>54</v>
      </c>
    </row>
    <row r="2" spans="1:7" x14ac:dyDescent="0.2">
      <c r="A2" t="s">
        <v>25</v>
      </c>
      <c r="B2" s="27" t="s">
        <v>42</v>
      </c>
      <c r="D2" s="3"/>
    </row>
    <row r="3" spans="1:7" ht="13.5" thickBot="1" x14ac:dyDescent="0.25"/>
    <row r="4" spans="1:7" ht="13.5" thickBot="1" x14ac:dyDescent="0.25">
      <c r="A4" s="5" t="s">
        <v>0</v>
      </c>
      <c r="C4" s="28">
        <v>30262.5</v>
      </c>
      <c r="D4" s="29">
        <v>0.32568799999999998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30262.5</v>
      </c>
    </row>
    <row r="8" spans="1:7" x14ac:dyDescent="0.2">
      <c r="A8" t="s">
        <v>3</v>
      </c>
      <c r="C8">
        <v>0.32733699999999999</v>
      </c>
      <c r="D8" s="27" t="s">
        <v>52</v>
      </c>
    </row>
    <row r="9" spans="1:7" x14ac:dyDescent="0.2">
      <c r="A9" s="9" t="s">
        <v>32</v>
      </c>
      <c r="B9" s="10"/>
      <c r="C9" s="11">
        <v>-9.5</v>
      </c>
      <c r="D9" s="10" t="s">
        <v>33</v>
      </c>
      <c r="E9" s="10"/>
    </row>
    <row r="10" spans="1:7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7" x14ac:dyDescent="0.2">
      <c r="A11" s="10" t="s">
        <v>16</v>
      </c>
      <c r="B11" s="10"/>
      <c r="C11" s="22">
        <f ca="1">INTERCEPT(INDIRECT($G$11):G992,INDIRECT($F$11):F992)</f>
        <v>4.5728410051278489E-3</v>
      </c>
      <c r="D11" s="3"/>
      <c r="E11" s="10"/>
      <c r="F11" s="23" t="str">
        <f>"F"&amp;E19</f>
        <v>F25</v>
      </c>
      <c r="G11" s="24" t="str">
        <f>"G"&amp;E19</f>
        <v>G25</v>
      </c>
    </row>
    <row r="12" spans="1:7" x14ac:dyDescent="0.2">
      <c r="A12" s="10" t="s">
        <v>17</v>
      </c>
      <c r="B12" s="10"/>
      <c r="C12" s="22">
        <f ca="1">SLOPE(INDIRECT($G$11):G992,INDIRECT($F$11):F992)</f>
        <v>-2.2074515541798753E-7</v>
      </c>
      <c r="D12" s="3"/>
      <c r="E12" s="10"/>
    </row>
    <row r="13" spans="1:7" x14ac:dyDescent="0.2">
      <c r="A13" s="10" t="s">
        <v>20</v>
      </c>
      <c r="B13" s="10"/>
      <c r="C13" s="3" t="s">
        <v>14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34</v>
      </c>
      <c r="E14" s="15">
        <f ca="1">NOW()+15018.5+B9/24</f>
        <v>60329.206589583337</v>
      </c>
    </row>
    <row r="15" spans="1:7" x14ac:dyDescent="0.2">
      <c r="A15" s="12" t="s">
        <v>18</v>
      </c>
      <c r="B15" s="10"/>
      <c r="C15" s="13">
        <f ca="1">(C7+C11)+(C8+C12)*INT(MAX(F21:F3533))</f>
        <v>55154.502614496407</v>
      </c>
      <c r="D15" s="14" t="s">
        <v>39</v>
      </c>
      <c r="E15" s="15">
        <f ca="1">ROUND(2*(E14-$C7)/$C8,0)/2+E13</f>
        <v>91853.5</v>
      </c>
    </row>
    <row r="16" spans="1:7" x14ac:dyDescent="0.2">
      <c r="A16" s="16" t="s">
        <v>4</v>
      </c>
      <c r="B16" s="10"/>
      <c r="C16" s="17">
        <f ca="1">+C8+C12</f>
        <v>0.32733677925484456</v>
      </c>
      <c r="D16" s="14" t="s">
        <v>40</v>
      </c>
      <c r="E16" s="24">
        <f ca="1">ROUND(2*(E14-$C15)/$C16,0)/2+E13</f>
        <v>15809.5</v>
      </c>
    </row>
    <row r="17" spans="1:18" ht="13.5" thickBot="1" x14ac:dyDescent="0.25">
      <c r="A17" s="14" t="s">
        <v>31</v>
      </c>
      <c r="B17" s="10"/>
      <c r="C17" s="10">
        <f>COUNT(C21:C2191)</f>
        <v>12</v>
      </c>
      <c r="D17" s="14" t="s">
        <v>35</v>
      </c>
      <c r="E17" s="18">
        <f ca="1">+$C7+$C8*E16-15018.5-$C9/24</f>
        <v>20419.430134833328</v>
      </c>
    </row>
    <row r="18" spans="1:18" ht="14.25" thickTop="1" thickBot="1" x14ac:dyDescent="0.25">
      <c r="A18" s="16" t="s">
        <v>5</v>
      </c>
      <c r="B18" s="10"/>
      <c r="C18" s="19">
        <f ca="1">+C15</f>
        <v>55154.502614496407</v>
      </c>
      <c r="D18" s="20">
        <f ca="1">+C16</f>
        <v>0.32733677925484456</v>
      </c>
      <c r="E18" s="21" t="s">
        <v>36</v>
      </c>
      <c r="R18">
        <f ca="1">SUM(R21:R32)</f>
        <v>1.6807457157801711E-4</v>
      </c>
    </row>
    <row r="19" spans="1:18" ht="13.5" thickTop="1" x14ac:dyDescent="0.2">
      <c r="A19" s="25" t="s">
        <v>37</v>
      </c>
      <c r="E19" s="26">
        <v>25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51</v>
      </c>
      <c r="I20" s="7" t="s">
        <v>30</v>
      </c>
      <c r="J20" s="7" t="s">
        <v>53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8" x14ac:dyDescent="0.2">
      <c r="A21" s="30" t="s">
        <v>44</v>
      </c>
      <c r="B21" s="31" t="s">
        <v>45</v>
      </c>
      <c r="C21" s="30">
        <v>29193.42</v>
      </c>
      <c r="D21" s="30" t="s">
        <v>46</v>
      </c>
      <c r="E21">
        <f t="shared" ref="E21:E32" si="0">+(C21-C$7)/C$8</f>
        <v>-3265.9919288073202</v>
      </c>
      <c r="F21">
        <f t="shared" ref="F21:F32" si="1">ROUND(2*E21,0)/2</f>
        <v>-3266</v>
      </c>
      <c r="G21">
        <f t="shared" ref="G21:G32" si="2">+C21-(C$7+F21*C$8)</f>
        <v>2.6419999994686805E-3</v>
      </c>
      <c r="I21">
        <f>+G21</f>
        <v>2.6419999994686805E-3</v>
      </c>
      <c r="O21">
        <f t="shared" ref="O21:O32" ca="1" si="3">+C$11+C$12*$F21</f>
        <v>5.2937946827229963E-3</v>
      </c>
      <c r="Q21" s="2">
        <f t="shared" ref="Q21:Q32" si="4">+C21-15018.5</f>
        <v>14174.919999999998</v>
      </c>
      <c r="R21">
        <f ca="1">+(O21-G21)^2</f>
        <v>7.0320150421358572E-6</v>
      </c>
    </row>
    <row r="22" spans="1:18" x14ac:dyDescent="0.2">
      <c r="A22" s="30" t="s">
        <v>44</v>
      </c>
      <c r="B22" s="31" t="s">
        <v>45</v>
      </c>
      <c r="C22" s="30">
        <v>30253.34</v>
      </c>
      <c r="D22" s="30" t="s">
        <v>46</v>
      </c>
      <c r="E22">
        <f t="shared" si="0"/>
        <v>-27.983393261378502</v>
      </c>
      <c r="F22">
        <f t="shared" si="1"/>
        <v>-28</v>
      </c>
      <c r="G22">
        <f t="shared" si="2"/>
        <v>5.4359999994630925E-3</v>
      </c>
      <c r="I22">
        <f>+G22</f>
        <v>5.4359999994630925E-3</v>
      </c>
      <c r="O22">
        <f t="shared" ca="1" si="3"/>
        <v>4.5790218694795526E-3</v>
      </c>
      <c r="Q22" s="2">
        <f t="shared" si="4"/>
        <v>15234.84</v>
      </c>
      <c r="R22">
        <f t="shared" ref="R22:R32" ca="1" si="5">+(O22-G22)^2</f>
        <v>7.344115152700852E-7</v>
      </c>
    </row>
    <row r="23" spans="1:18" x14ac:dyDescent="0.2">
      <c r="A23" t="s">
        <v>12</v>
      </c>
      <c r="C23" s="8">
        <v>30262.5</v>
      </c>
      <c r="D23" s="8" t="s">
        <v>14</v>
      </c>
      <c r="E23">
        <f t="shared" si="0"/>
        <v>0</v>
      </c>
      <c r="F23">
        <f t="shared" si="1"/>
        <v>0</v>
      </c>
      <c r="G23">
        <f t="shared" si="2"/>
        <v>0</v>
      </c>
      <c r="H23">
        <f>+G23</f>
        <v>0</v>
      </c>
      <c r="O23">
        <f t="shared" ca="1" si="3"/>
        <v>4.5728410051278489E-3</v>
      </c>
      <c r="Q23" s="2">
        <f t="shared" si="4"/>
        <v>15244</v>
      </c>
      <c r="R23">
        <f t="shared" ca="1" si="5"/>
        <v>2.0910874858178677E-5</v>
      </c>
    </row>
    <row r="24" spans="1:18" x14ac:dyDescent="0.2">
      <c r="A24" s="30" t="s">
        <v>44</v>
      </c>
      <c r="B24" s="31" t="s">
        <v>47</v>
      </c>
      <c r="C24" s="30">
        <v>30262.5</v>
      </c>
      <c r="D24" s="30" t="s">
        <v>46</v>
      </c>
      <c r="E24">
        <f t="shared" si="0"/>
        <v>0</v>
      </c>
      <c r="F24">
        <f t="shared" si="1"/>
        <v>0</v>
      </c>
      <c r="G24">
        <f t="shared" si="2"/>
        <v>0</v>
      </c>
      <c r="I24">
        <f t="shared" ref="I24:I32" si="6">+G24</f>
        <v>0</v>
      </c>
      <c r="O24">
        <f t="shared" ca="1" si="3"/>
        <v>4.5728410051278489E-3</v>
      </c>
      <c r="Q24" s="2">
        <f t="shared" si="4"/>
        <v>15244</v>
      </c>
      <c r="R24">
        <f t="shared" ca="1" si="5"/>
        <v>2.0910874858178677E-5</v>
      </c>
    </row>
    <row r="25" spans="1:18" x14ac:dyDescent="0.2">
      <c r="A25" s="30" t="s">
        <v>44</v>
      </c>
      <c r="B25" s="31" t="s">
        <v>47</v>
      </c>
      <c r="C25" s="30">
        <v>47391.555</v>
      </c>
      <c r="D25" s="30" t="s">
        <v>46</v>
      </c>
      <c r="E25">
        <f t="shared" si="0"/>
        <v>52328.502430217181</v>
      </c>
      <c r="F25">
        <f t="shared" si="1"/>
        <v>52328.5</v>
      </c>
      <c r="G25">
        <f t="shared" si="2"/>
        <v>7.9549999645678326E-4</v>
      </c>
      <c r="I25">
        <f t="shared" si="6"/>
        <v>7.9549999645678326E-4</v>
      </c>
      <c r="O25">
        <f t="shared" ca="1" si="3"/>
        <v>-6.9784218601623114E-3</v>
      </c>
      <c r="Q25" s="2">
        <f t="shared" si="4"/>
        <v>32373.055</v>
      </c>
      <c r="R25">
        <f t="shared" ca="1" si="5"/>
        <v>6.0433861032820071E-5</v>
      </c>
    </row>
    <row r="26" spans="1:18" x14ac:dyDescent="0.2">
      <c r="A26" s="30" t="s">
        <v>44</v>
      </c>
      <c r="B26" s="31" t="s">
        <v>47</v>
      </c>
      <c r="C26" s="30">
        <v>49623.657399999996</v>
      </c>
      <c r="D26" s="30">
        <v>8.0000000000000004E-4</v>
      </c>
      <c r="E26">
        <f t="shared" si="0"/>
        <v>59147.476148434173</v>
      </c>
      <c r="F26">
        <f t="shared" si="1"/>
        <v>59147.5</v>
      </c>
      <c r="G26">
        <f t="shared" si="2"/>
        <v>-7.8075000055832788E-3</v>
      </c>
      <c r="I26">
        <f t="shared" si="6"/>
        <v>-7.8075000055832788E-3</v>
      </c>
      <c r="O26">
        <f t="shared" ca="1" si="3"/>
        <v>-8.4836830749575685E-3</v>
      </c>
      <c r="Q26" s="2">
        <f t="shared" si="4"/>
        <v>34605.157399999996</v>
      </c>
      <c r="R26">
        <f t="shared" ca="1" si="5"/>
        <v>4.572235433084354E-7</v>
      </c>
    </row>
    <row r="27" spans="1:18" x14ac:dyDescent="0.2">
      <c r="A27" s="30" t="s">
        <v>44</v>
      </c>
      <c r="B27" s="31" t="s">
        <v>47</v>
      </c>
      <c r="C27" s="30">
        <v>49623.819600000003</v>
      </c>
      <c r="D27" s="30">
        <v>5.0000000000000001E-4</v>
      </c>
      <c r="E27">
        <f t="shared" si="0"/>
        <v>59147.971662231896</v>
      </c>
      <c r="F27">
        <f t="shared" si="1"/>
        <v>59148</v>
      </c>
      <c r="G27">
        <f t="shared" si="2"/>
        <v>-9.2759999970439821E-3</v>
      </c>
      <c r="I27">
        <f t="shared" si="6"/>
        <v>-9.2759999970439821E-3</v>
      </c>
      <c r="O27">
        <f t="shared" ca="1" si="3"/>
        <v>-8.4837934475352778E-3</v>
      </c>
      <c r="Q27" s="2">
        <f t="shared" si="4"/>
        <v>34605.319600000003</v>
      </c>
      <c r="R27">
        <f t="shared" ca="1" si="5"/>
        <v>6.2759121708448724E-7</v>
      </c>
    </row>
    <row r="28" spans="1:18" x14ac:dyDescent="0.2">
      <c r="A28" s="30" t="s">
        <v>44</v>
      </c>
      <c r="B28" s="31" t="s">
        <v>47</v>
      </c>
      <c r="C28" s="30">
        <v>49623.982799999998</v>
      </c>
      <c r="D28" s="30">
        <v>5.0000000000000001E-4</v>
      </c>
      <c r="E28">
        <f t="shared" si="0"/>
        <v>59148.470230985185</v>
      </c>
      <c r="F28">
        <f t="shared" si="1"/>
        <v>59148.5</v>
      </c>
      <c r="G28">
        <f t="shared" si="2"/>
        <v>-9.7444999992148951E-3</v>
      </c>
      <c r="I28">
        <f t="shared" si="6"/>
        <v>-9.7444999992148951E-3</v>
      </c>
      <c r="O28">
        <f t="shared" ca="1" si="3"/>
        <v>-8.4839038201129872E-3</v>
      </c>
      <c r="Q28" s="2">
        <f t="shared" si="4"/>
        <v>34605.482799999998</v>
      </c>
      <c r="R28">
        <f t="shared" ca="1" si="5"/>
        <v>1.5891027267663294E-6</v>
      </c>
    </row>
    <row r="29" spans="1:18" x14ac:dyDescent="0.2">
      <c r="A29" s="30" t="s">
        <v>44</v>
      </c>
      <c r="B29" s="31" t="s">
        <v>47</v>
      </c>
      <c r="C29" s="30">
        <v>49624.6345</v>
      </c>
      <c r="D29" s="30">
        <v>2.9999999999999997E-4</v>
      </c>
      <c r="E29">
        <f t="shared" si="0"/>
        <v>59150.461145547255</v>
      </c>
      <c r="F29">
        <f t="shared" si="1"/>
        <v>59150.5</v>
      </c>
      <c r="G29">
        <f t="shared" si="2"/>
        <v>-1.2718500001938082E-2</v>
      </c>
      <c r="I29">
        <f t="shared" si="6"/>
        <v>-1.2718500001938082E-2</v>
      </c>
      <c r="O29">
        <f t="shared" ca="1" si="3"/>
        <v>-8.4843453104238228E-3</v>
      </c>
      <c r="Q29" s="2">
        <f t="shared" si="4"/>
        <v>34606.1345</v>
      </c>
      <c r="R29">
        <f t="shared" ca="1" si="5"/>
        <v>1.7928065951672212E-5</v>
      </c>
    </row>
    <row r="30" spans="1:18" x14ac:dyDescent="0.2">
      <c r="A30" s="30" t="s">
        <v>44</v>
      </c>
      <c r="B30" s="31" t="s">
        <v>47</v>
      </c>
      <c r="C30" s="30">
        <v>49624.797100000003</v>
      </c>
      <c r="D30" s="30">
        <v>1E-4</v>
      </c>
      <c r="E30">
        <f t="shared" si="0"/>
        <v>59150.957881327209</v>
      </c>
      <c r="F30">
        <f t="shared" si="1"/>
        <v>59151</v>
      </c>
      <c r="G30">
        <f t="shared" si="2"/>
        <v>-1.3786999996227678E-2</v>
      </c>
      <c r="I30">
        <f t="shared" si="6"/>
        <v>-1.3786999996227678E-2</v>
      </c>
      <c r="O30">
        <f t="shared" ca="1" si="3"/>
        <v>-8.4844556830015322E-3</v>
      </c>
      <c r="Q30" s="2">
        <f t="shared" si="4"/>
        <v>34606.297100000003</v>
      </c>
      <c r="R30">
        <f t="shared" ca="1" si="5"/>
        <v>2.8116976193726938E-5</v>
      </c>
    </row>
    <row r="31" spans="1:18" x14ac:dyDescent="0.2">
      <c r="A31" s="30" t="s">
        <v>48</v>
      </c>
      <c r="B31" s="31" t="s">
        <v>47</v>
      </c>
      <c r="C31" s="30">
        <v>55154.341999999997</v>
      </c>
      <c r="D31" s="32">
        <v>5.0000000000000001E-4</v>
      </c>
      <c r="E31">
        <f t="shared" si="0"/>
        <v>76043.472018134213</v>
      </c>
      <c r="F31">
        <f t="shared" si="1"/>
        <v>76043.5</v>
      </c>
      <c r="G31">
        <f t="shared" si="2"/>
        <v>-9.1595000048982911E-3</v>
      </c>
      <c r="I31">
        <f t="shared" si="6"/>
        <v>-9.1595000048982911E-3</v>
      </c>
      <c r="O31">
        <f t="shared" ca="1" si="3"/>
        <v>-1.2213393220899886E-2</v>
      </c>
      <c r="Q31" s="2">
        <f t="shared" si="4"/>
        <v>40135.841999999997</v>
      </c>
      <c r="R31">
        <f t="shared" ca="1" si="5"/>
        <v>9.3262637747405669E-6</v>
      </c>
    </row>
    <row r="32" spans="1:18" x14ac:dyDescent="0.2">
      <c r="A32" s="30" t="s">
        <v>48</v>
      </c>
      <c r="B32" s="31" t="s">
        <v>47</v>
      </c>
      <c r="C32" s="30">
        <v>55154.502699999997</v>
      </c>
      <c r="D32" s="32">
        <v>8.0000000000000004E-4</v>
      </c>
      <c r="E32">
        <f t="shared" si="0"/>
        <v>76043.962949498527</v>
      </c>
      <c r="F32">
        <f t="shared" si="1"/>
        <v>76044</v>
      </c>
      <c r="G32">
        <f t="shared" si="2"/>
        <v>-1.2128000002121553E-2</v>
      </c>
      <c r="I32">
        <f t="shared" si="6"/>
        <v>-1.2128000002121553E-2</v>
      </c>
      <c r="O32">
        <f t="shared" ca="1" si="3"/>
        <v>-1.2213503593477596E-2</v>
      </c>
      <c r="Q32" s="2">
        <f t="shared" si="4"/>
        <v>40136.002699999997</v>
      </c>
      <c r="R32">
        <f t="shared" ca="1" si="5"/>
        <v>7.3108641347811777E-9</v>
      </c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workbookViewId="0">
      <selection activeCell="E19" sqref="E1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25</v>
      </c>
      <c r="B2" s="27" t="s">
        <v>42</v>
      </c>
      <c r="D2" s="3"/>
    </row>
    <row r="3" spans="1:7" ht="13.5" thickBot="1" x14ac:dyDescent="0.25"/>
    <row r="4" spans="1:7" ht="13.5" thickBot="1" x14ac:dyDescent="0.25">
      <c r="A4" s="5" t="s">
        <v>0</v>
      </c>
      <c r="C4" s="28">
        <v>30262.5</v>
      </c>
      <c r="D4" s="29">
        <v>0.32568799999999998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30262.5</v>
      </c>
    </row>
    <row r="8" spans="1:7" x14ac:dyDescent="0.2">
      <c r="A8" t="s">
        <v>3</v>
      </c>
      <c r="C8">
        <f>+D4</f>
        <v>0.32568799999999998</v>
      </c>
      <c r="D8" s="27" t="s">
        <v>43</v>
      </c>
    </row>
    <row r="9" spans="1:7" x14ac:dyDescent="0.2">
      <c r="A9" s="9" t="s">
        <v>32</v>
      </c>
      <c r="B9" s="10"/>
      <c r="C9" s="11">
        <v>8</v>
      </c>
      <c r="D9" s="10" t="s">
        <v>33</v>
      </c>
      <c r="E9" s="10"/>
    </row>
    <row r="10" spans="1:7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7" x14ac:dyDescent="0.2">
      <c r="A11" s="10" t="s">
        <v>16</v>
      </c>
      <c r="B11" s="10"/>
      <c r="C11" s="22">
        <f ca="1">INTERCEPT(INDIRECT($G$11):G991,INDIRECT($F$11):F991)</f>
        <v>-5.5087734526864669E-2</v>
      </c>
      <c r="D11" s="3"/>
      <c r="E11" s="10"/>
      <c r="F11" s="23" t="str">
        <f>"F"&amp;E19</f>
        <v>F24</v>
      </c>
      <c r="G11" s="24" t="str">
        <f>"G"&amp;E19</f>
        <v>G24</v>
      </c>
    </row>
    <row r="12" spans="1:7" x14ac:dyDescent="0.2">
      <c r="A12" s="10" t="s">
        <v>17</v>
      </c>
      <c r="B12" s="10"/>
      <c r="C12" s="22">
        <f ca="1">SLOPE(INDIRECT($G$11):G991,INDIRECT($F$11):F991)</f>
        <v>6.531406307051284E-7</v>
      </c>
      <c r="D12" s="3"/>
      <c r="E12" s="10"/>
    </row>
    <row r="13" spans="1:7" x14ac:dyDescent="0.2">
      <c r="A13" s="10" t="s">
        <v>20</v>
      </c>
      <c r="B13" s="10"/>
      <c r="C13" s="3" t="s">
        <v>14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34</v>
      </c>
      <c r="E14" s="15">
        <f ca="1">NOW()+15018.5+B9/24</f>
        <v>60329.206589583337</v>
      </c>
    </row>
    <row r="15" spans="1:7" x14ac:dyDescent="0.2">
      <c r="A15" s="12" t="s">
        <v>18</v>
      </c>
      <c r="B15" s="10"/>
      <c r="C15" s="13">
        <f ca="1">(C7+C11)+(C8+C12)*INT(MAX(F21:F3532))</f>
        <v>55154.502983150735</v>
      </c>
      <c r="D15" s="14" t="s">
        <v>39</v>
      </c>
      <c r="E15" s="15">
        <f ca="1">ROUND(2*(E14-$C7)/$C8,0)/2+E13</f>
        <v>92318.5</v>
      </c>
    </row>
    <row r="16" spans="1:7" x14ac:dyDescent="0.2">
      <c r="A16" s="16" t="s">
        <v>4</v>
      </c>
      <c r="B16" s="10"/>
      <c r="C16" s="17">
        <f ca="1">+C8+C12</f>
        <v>0.32568865314063067</v>
      </c>
      <c r="D16" s="14" t="s">
        <v>40</v>
      </c>
      <c r="E16" s="24">
        <f ca="1">ROUND(2*(E14-$C15)/$C16,0)/2+E13</f>
        <v>15889.5</v>
      </c>
    </row>
    <row r="17" spans="1:18" ht="13.5" thickBot="1" x14ac:dyDescent="0.25">
      <c r="A17" s="14" t="s">
        <v>31</v>
      </c>
      <c r="B17" s="10"/>
      <c r="C17" s="10">
        <f>COUNT(C21:C2190)</f>
        <v>11</v>
      </c>
      <c r="D17" s="14" t="s">
        <v>35</v>
      </c>
      <c r="E17" s="18">
        <f ca="1">+$C7+$C8*E16-15018.5-$C9/24</f>
        <v>20418.686142666669</v>
      </c>
    </row>
    <row r="18" spans="1:18" ht="14.25" thickTop="1" thickBot="1" x14ac:dyDescent="0.25">
      <c r="A18" s="16" t="s">
        <v>5</v>
      </c>
      <c r="B18" s="10"/>
      <c r="C18" s="19">
        <f ca="1">+C15</f>
        <v>55154.502983150735</v>
      </c>
      <c r="D18" s="20">
        <f ca="1">+C16</f>
        <v>0.32568865314063067</v>
      </c>
      <c r="E18" s="21" t="s">
        <v>36</v>
      </c>
      <c r="R18">
        <f ca="1">SUM(R21:R31)</f>
        <v>5.5791061588891435E-3</v>
      </c>
    </row>
    <row r="19" spans="1:18" ht="13.5" thickTop="1" x14ac:dyDescent="0.2">
      <c r="A19" s="25" t="s">
        <v>37</v>
      </c>
      <c r="E19" s="26">
        <v>24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51</v>
      </c>
      <c r="I20" s="7" t="s">
        <v>30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8" x14ac:dyDescent="0.2">
      <c r="A21" s="30" t="s">
        <v>44</v>
      </c>
      <c r="B21" s="31" t="s">
        <v>45</v>
      </c>
      <c r="C21" s="30">
        <v>29193.42</v>
      </c>
      <c r="D21" s="30" t="s">
        <v>46</v>
      </c>
      <c r="E21">
        <f t="shared" ref="E21:E31" si="0">+(C21-C$7)/C$8</f>
        <v>-3282.5280636683015</v>
      </c>
      <c r="F21">
        <f t="shared" ref="F21:F31" si="1">ROUND(2*E21,0)/2</f>
        <v>-3282.5</v>
      </c>
      <c r="G21">
        <f t="shared" ref="G21:G31" si="2">+C21-(C$7+F21*C$8)</f>
        <v>-9.1400000019348226E-3</v>
      </c>
      <c r="I21">
        <f>+G21</f>
        <v>-9.1400000019348226E-3</v>
      </c>
      <c r="O21">
        <f t="shared" ref="O21:O31" ca="1" si="3">+C$11+C$12*$F21</f>
        <v>-5.7231668647154253E-2</v>
      </c>
      <c r="Q21" s="2">
        <f t="shared" ref="Q21:Q31" si="4">+C21-15018.5</f>
        <v>14174.919999999998</v>
      </c>
      <c r="R21">
        <f t="shared" ref="R21:R31" ca="1" si="5">+(O21-G21)^2</f>
        <v>2.3128085930815816E-3</v>
      </c>
    </row>
    <row r="22" spans="1:18" x14ac:dyDescent="0.2">
      <c r="A22" s="30" t="s">
        <v>44</v>
      </c>
      <c r="B22" s="31" t="s">
        <v>45</v>
      </c>
      <c r="C22" s="30">
        <v>30253.34</v>
      </c>
      <c r="D22" s="30" t="s">
        <v>46</v>
      </c>
      <c r="E22">
        <f t="shared" si="0"/>
        <v>-28.125076760580235</v>
      </c>
      <c r="F22">
        <f t="shared" si="1"/>
        <v>-28</v>
      </c>
      <c r="G22">
        <f t="shared" si="2"/>
        <v>-4.0735999999014894E-2</v>
      </c>
      <c r="I22">
        <f>+G22</f>
        <v>-4.0735999999014894E-2</v>
      </c>
      <c r="O22">
        <f t="shared" ca="1" si="3"/>
        <v>-5.510602246452441E-2</v>
      </c>
      <c r="Q22" s="2">
        <f t="shared" si="4"/>
        <v>15234.84</v>
      </c>
      <c r="R22">
        <f t="shared" ca="1" si="5"/>
        <v>2.0649754565924818E-4</v>
      </c>
    </row>
    <row r="23" spans="1:18" x14ac:dyDescent="0.2">
      <c r="A23" t="s">
        <v>12</v>
      </c>
      <c r="C23" s="8">
        <v>30262.5</v>
      </c>
      <c r="D23" s="8" t="s">
        <v>14</v>
      </c>
      <c r="E23">
        <f t="shared" si="0"/>
        <v>0</v>
      </c>
      <c r="F23">
        <f t="shared" si="1"/>
        <v>0</v>
      </c>
      <c r="G23">
        <f t="shared" si="2"/>
        <v>0</v>
      </c>
      <c r="H23">
        <f>+G23</f>
        <v>0</v>
      </c>
      <c r="O23">
        <f t="shared" ca="1" si="3"/>
        <v>-5.5087734526864669E-2</v>
      </c>
      <c r="Q23" s="2">
        <f t="shared" si="4"/>
        <v>15244</v>
      </c>
      <c r="R23">
        <f t="shared" ca="1" si="5"/>
        <v>3.0346584953023178E-3</v>
      </c>
    </row>
    <row r="24" spans="1:18" x14ac:dyDescent="0.2">
      <c r="A24" s="30" t="s">
        <v>44</v>
      </c>
      <c r="B24" s="31" t="s">
        <v>47</v>
      </c>
      <c r="C24" s="30">
        <v>47391.555</v>
      </c>
      <c r="D24" s="30" t="s">
        <v>46</v>
      </c>
      <c r="E24">
        <f t="shared" si="0"/>
        <v>52593.448330917941</v>
      </c>
      <c r="F24">
        <f t="shared" si="1"/>
        <v>52593.5</v>
      </c>
      <c r="G24">
        <f t="shared" si="2"/>
        <v>-1.6827999999804888E-2</v>
      </c>
      <c r="I24">
        <f t="shared" ref="I24:I31" si="6">+G24</f>
        <v>-1.6827999999804888E-2</v>
      </c>
      <c r="O24">
        <f t="shared" ca="1" si="3"/>
        <v>-2.0736782765874498E-2</v>
      </c>
      <c r="Q24" s="2">
        <f t="shared" si="4"/>
        <v>32373.055</v>
      </c>
      <c r="R24">
        <f t="shared" ca="1" si="5"/>
        <v>1.5278582712322793E-5</v>
      </c>
    </row>
    <row r="25" spans="1:18" x14ac:dyDescent="0.2">
      <c r="A25" s="30" t="s">
        <v>44</v>
      </c>
      <c r="B25" s="31" t="s">
        <v>47</v>
      </c>
      <c r="C25" s="30">
        <v>49623.657399999996</v>
      </c>
      <c r="D25" s="30">
        <v>8.0000000000000004E-4</v>
      </c>
      <c r="E25">
        <f t="shared" si="0"/>
        <v>59446.94738522757</v>
      </c>
      <c r="F25">
        <f t="shared" si="1"/>
        <v>59447</v>
      </c>
      <c r="G25">
        <f t="shared" si="2"/>
        <v>-1.7136000002210494E-2</v>
      </c>
      <c r="I25">
        <f t="shared" si="6"/>
        <v>-1.7136000002210494E-2</v>
      </c>
      <c r="O25">
        <f t="shared" ca="1" si="3"/>
        <v>-1.6260483453336902E-2</v>
      </c>
      <c r="Q25" s="2">
        <f t="shared" si="4"/>
        <v>34605.157399999996</v>
      </c>
      <c r="R25">
        <f t="shared" ca="1" si="5"/>
        <v>7.6652922735152516E-7</v>
      </c>
    </row>
    <row r="26" spans="1:18" x14ac:dyDescent="0.2">
      <c r="A26" s="30" t="s">
        <v>44</v>
      </c>
      <c r="B26" s="31" t="s">
        <v>47</v>
      </c>
      <c r="C26" s="30">
        <v>49623.819600000003</v>
      </c>
      <c r="D26" s="30">
        <v>5.0000000000000001E-4</v>
      </c>
      <c r="E26">
        <f t="shared" si="0"/>
        <v>59447.445407875035</v>
      </c>
      <c r="F26">
        <f t="shared" si="1"/>
        <v>59447.5</v>
      </c>
      <c r="G26">
        <f t="shared" si="2"/>
        <v>-1.7779999994672835E-2</v>
      </c>
      <c r="I26">
        <f t="shared" si="6"/>
        <v>-1.7779999994672835E-2</v>
      </c>
      <c r="O26">
        <f t="shared" ca="1" si="3"/>
        <v>-1.626015688302155E-2</v>
      </c>
      <c r="Q26" s="2">
        <f t="shared" si="4"/>
        <v>34605.319600000003</v>
      </c>
      <c r="R26">
        <f t="shared" ca="1" si="5"/>
        <v>2.3099230840338614E-6</v>
      </c>
    </row>
    <row r="27" spans="1:18" x14ac:dyDescent="0.2">
      <c r="A27" s="30" t="s">
        <v>44</v>
      </c>
      <c r="B27" s="31" t="s">
        <v>47</v>
      </c>
      <c r="C27" s="30">
        <v>49623.982799999998</v>
      </c>
      <c r="D27" s="30">
        <v>5.0000000000000001E-4</v>
      </c>
      <c r="E27">
        <f t="shared" si="0"/>
        <v>59447.946500945691</v>
      </c>
      <c r="F27">
        <f t="shared" si="1"/>
        <v>59448</v>
      </c>
      <c r="G27">
        <f t="shared" si="2"/>
        <v>-1.7424000005121343E-2</v>
      </c>
      <c r="I27">
        <f t="shared" si="6"/>
        <v>-1.7424000005121343E-2</v>
      </c>
      <c r="O27">
        <f t="shared" ca="1" si="3"/>
        <v>-1.6259830312706197E-2</v>
      </c>
      <c r="Q27" s="2">
        <f t="shared" si="4"/>
        <v>34605.482799999998</v>
      </c>
      <c r="R27">
        <f t="shared" ca="1" si="5"/>
        <v>1.3552910727379749E-6</v>
      </c>
    </row>
    <row r="28" spans="1:18" x14ac:dyDescent="0.2">
      <c r="A28" s="30" t="s">
        <v>44</v>
      </c>
      <c r="B28" s="31" t="s">
        <v>47</v>
      </c>
      <c r="C28" s="30">
        <v>49624.6345</v>
      </c>
      <c r="D28" s="30">
        <v>2.9999999999999997E-4</v>
      </c>
      <c r="E28">
        <f t="shared" si="0"/>
        <v>59449.947495762819</v>
      </c>
      <c r="F28">
        <f t="shared" si="1"/>
        <v>59450</v>
      </c>
      <c r="G28">
        <f t="shared" si="2"/>
        <v>-1.7099999997299165E-2</v>
      </c>
      <c r="I28">
        <f t="shared" si="6"/>
        <v>-1.7099999997299165E-2</v>
      </c>
      <c r="O28">
        <f t="shared" ca="1" si="3"/>
        <v>-1.6258524031444788E-2</v>
      </c>
      <c r="Q28" s="2">
        <f t="shared" si="4"/>
        <v>34606.1345</v>
      </c>
      <c r="R28">
        <f t="shared" ca="1" si="5"/>
        <v>7.0808180111055643E-7</v>
      </c>
    </row>
    <row r="29" spans="1:18" x14ac:dyDescent="0.2">
      <c r="A29" s="30" t="s">
        <v>44</v>
      </c>
      <c r="B29" s="31" t="s">
        <v>47</v>
      </c>
      <c r="C29" s="30">
        <v>49624.797100000003</v>
      </c>
      <c r="D29" s="30">
        <v>1E-4</v>
      </c>
      <c r="E29">
        <f t="shared" si="0"/>
        <v>59450.446746579561</v>
      </c>
      <c r="F29">
        <f t="shared" si="1"/>
        <v>59450.5</v>
      </c>
      <c r="G29">
        <f t="shared" si="2"/>
        <v>-1.7343999999866355E-2</v>
      </c>
      <c r="I29">
        <f t="shared" si="6"/>
        <v>-1.7343999999866355E-2</v>
      </c>
      <c r="O29">
        <f t="shared" ca="1" si="3"/>
        <v>-1.6258197461129435E-2</v>
      </c>
      <c r="Q29" s="2">
        <f t="shared" si="4"/>
        <v>34606.297100000003</v>
      </c>
      <c r="R29">
        <f t="shared" ca="1" si="5"/>
        <v>1.1789671531275405E-6</v>
      </c>
    </row>
    <row r="30" spans="1:18" x14ac:dyDescent="0.2">
      <c r="A30" s="30" t="s">
        <v>48</v>
      </c>
      <c r="B30" s="31" t="s">
        <v>47</v>
      </c>
      <c r="C30" s="30">
        <v>55154.341999999997</v>
      </c>
      <c r="D30" s="30" t="s">
        <v>49</v>
      </c>
      <c r="E30">
        <f t="shared" si="0"/>
        <v>76428.489843039963</v>
      </c>
      <c r="F30">
        <f t="shared" si="1"/>
        <v>76428.5</v>
      </c>
      <c r="G30">
        <f t="shared" si="2"/>
        <v>-3.3080000066547655E-3</v>
      </c>
      <c r="I30">
        <f t="shared" si="6"/>
        <v>-3.3080000066547655E-3</v>
      </c>
      <c r="O30">
        <f t="shared" ca="1" si="3"/>
        <v>-5.169175833017764E-3</v>
      </c>
      <c r="Q30" s="2">
        <f t="shared" si="4"/>
        <v>40135.841999999997</v>
      </c>
      <c r="R30">
        <f t="shared" ca="1" si="5"/>
        <v>3.4639754566379904E-6</v>
      </c>
    </row>
    <row r="31" spans="1:18" x14ac:dyDescent="0.2">
      <c r="A31" s="30" t="s">
        <v>48</v>
      </c>
      <c r="B31" s="31" t="s">
        <v>47</v>
      </c>
      <c r="C31" s="30">
        <v>55154.502699999997</v>
      </c>
      <c r="D31" s="30" t="s">
        <v>50</v>
      </c>
      <c r="E31">
        <f t="shared" si="0"/>
        <v>76428.98326005257</v>
      </c>
      <c r="F31">
        <f t="shared" si="1"/>
        <v>76429</v>
      </c>
      <c r="G31">
        <f t="shared" si="2"/>
        <v>-5.451999997603707E-3</v>
      </c>
      <c r="I31">
        <f t="shared" si="6"/>
        <v>-5.451999997603707E-3</v>
      </c>
      <c r="O31">
        <f t="shared" ca="1" si="3"/>
        <v>-5.1688492627024116E-3</v>
      </c>
      <c r="Q31" s="2">
        <f t="shared" si="4"/>
        <v>40136.002699999997</v>
      </c>
      <c r="R31">
        <f t="shared" ca="1" si="5"/>
        <v>8.0174338675143687E-8</v>
      </c>
    </row>
    <row r="32" spans="1:18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heetProtection sheet="1" objects="1" scenarios="1"/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2024-01-19T06:27:29Z</dcterms:modified>
</cp:coreProperties>
</file>