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869DF72-1DDC-4430-9CAC-A0AE999A02E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definedNames>
    <definedName name="lab_basic1" localSheetId="0">Active!$D$2</definedName>
  </definedNames>
  <calcPr calcId="181029"/>
</workbook>
</file>

<file path=xl/calcChain.xml><?xml version="1.0" encoding="utf-8"?>
<calcChain xmlns="http://schemas.openxmlformats.org/spreadsheetml/2006/main">
  <c r="G11" i="1" l="1"/>
  <c r="F11" i="1"/>
  <c r="E15" i="1"/>
  <c r="C17" i="1"/>
  <c r="Q22" i="1"/>
  <c r="C21" i="1"/>
  <c r="C7" i="1"/>
  <c r="C8" i="1"/>
  <c r="E22" i="1"/>
  <c r="F22" i="1"/>
  <c r="G22" i="1"/>
  <c r="I22" i="1"/>
  <c r="E21" i="1"/>
  <c r="F21" i="1"/>
  <c r="G21" i="1"/>
  <c r="H21" i="1"/>
  <c r="Q21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<sst xmlns="http://schemas.openxmlformats.org/spreadsheetml/2006/main" count="46" uniqueCount="44">
  <si>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</si>
  <si>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</si>
  <si>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</si>
  <si>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</si>
  <si>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</si>
  <si>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</si>
  <si>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</si>
  <si>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</si>
  <si>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</si>
  <si>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</si>
  <si>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</si>
  <si>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</si>
  <si>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</si>
  <si>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</si>
  <si>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</si>
  <si>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</si>
  <si>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</si>
  <si>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</si>
  <si>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</si>
  <si>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</si>
  <si>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</si>
  <si>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</si>
  <si>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</si>
  <si>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</si>
  <si>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</si>
  <si>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</si>
  <si>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</si>
  <si>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</si>
  <si>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</si>
  <si>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EW/KW</t>
  </si>
  <si>
    <t>IBVS 5603</t>
  </si>
  <si>
    <t>I</t>
  </si>
  <si>
    <t>IBVS</t>
  </si>
  <si>
    <t># of data points:</t>
  </si>
  <si>
    <t>01 47 51.54 +55 28 15.4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</si>
  <si>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</si>
  <si>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</si>
  <si>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</si>
  <si>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</si>
  <si>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</si>
  <si>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</si>
  <si>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</si>
  <si>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CCD</t>
  </si>
  <si>
    <t>V0480 Cas / GSC 3688-1411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</si>
</sst>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V0480 Cas - O-C Diagr.</a:t>
            </a:r>
          </a:p>
        </c:rich>
      </c:tx>
      <c:layout>
        <c:manualLayout>
          <c:xMode val="edge"/>
          <c:yMode val="edge"/>
          <c:x val="0.365105347292008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860681114551083"/>
          <c:w val="0.8061395696653259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6B-4D2F-A5B9-2B7C009AAE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4.5272000010299962E-2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6B-4D2F-A5B9-2B7C009AAE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6B-4D2F-A5B9-2B7C009AAE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6B-4D2F-A5B9-2B7C009AAE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6B-4D2F-A5B9-2B7C009AAE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6B-4D2F-A5B9-2B7C009AAE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6B-4D2F-A5B9-2B7C009AAE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4.5272000010299962E-2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6B-4D2F-A5B9-2B7C009A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388456"/>
        <c:axId val="1"/>
      </c:scatterChart>
      <c:valAx>
        <c:axId val="886388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388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9920030190085"/>
          <c:y val="0.91950464396284826"/>
          <c:w val="0.7237484894355895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647700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B0EE0C-CDD4-60CD-5C01-D12C1F5DA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s="9" t="s">
        <v>29</v>
      </c>
      <c r="D2" s="14" t="s">
        <v>34</v>
      </c>
    </row>
    <row r="3" spans="1:7" ht="13.5" thickBot="1" x14ac:dyDescent="0.25"/>
    <row r="4" spans="1:7" x14ac:dyDescent="0.2">
      <c r="A4" s="6" t="s">
        <v>0</v>
      </c>
      <c r="C4" s="3">
        <v>38315.464999999997</v>
      </c>
      <c r="D4" s="4">
        <v>0.34201199999999998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38315.464999999997</v>
      </c>
    </row>
    <row r="8" spans="1:7" x14ac:dyDescent="0.2">
      <c r="A8" t="s">
        <v>3</v>
      </c>
      <c r="C8">
        <f>+D4</f>
        <v>0.34201199999999998</v>
      </c>
    </row>
    <row r="9" spans="1:7" x14ac:dyDescent="0.2">
      <c r="A9" s="15" t="s">
        <v>35</v>
      </c>
      <c r="B9" s="9"/>
      <c r="C9" s="16">
        <v>-9.5</v>
      </c>
      <c r="D9" s="9" t="s">
        <v>36</v>
      </c>
      <c r="E9" s="9"/>
    </row>
    <row r="10" spans="1:7" ht="13.5" thickBot="1" x14ac:dyDescent="0.25">
      <c r="A10" s="9"/>
      <c r="B10" s="9"/>
      <c r="C10" s="5" t="s">
        <v>20</v>
      </c>
      <c r="D10" s="5" t="s">
        <v>21</v>
      </c>
      <c r="E10" s="9"/>
    </row>
    <row r="11" spans="1:7" x14ac:dyDescent="0.2">
      <c r="A11" s="9" t="s">
        <v>16</v>
      </c>
      <c r="B11" s="9"/>
      <c r="C11" s="17">
        <f ca="1">INTERCEPT(INDIRECT($G$11):G992,INDIRECT($F$11):F992)</f>
        <v>0</v>
      </c>
      <c r="D11" s="18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17</v>
      </c>
      <c r="B12" s="9"/>
      <c r="C12" s="17">
        <f ca="1">SLOPE(INDIRECT($G$11):G992,INDIRECT($F$11):F992)</f>
        <v>1.0313938126008102E-6</v>
      </c>
      <c r="D12" s="18"/>
      <c r="E12" s="9"/>
    </row>
    <row r="13" spans="1:7" x14ac:dyDescent="0.2">
      <c r="A13" s="9" t="s">
        <v>19</v>
      </c>
      <c r="B13" s="9"/>
      <c r="C13" s="18" t="s">
        <v>14</v>
      </c>
      <c r="D13" s="18"/>
      <c r="E13" s="9"/>
    </row>
    <row r="14" spans="1:7" x14ac:dyDescent="0.2">
      <c r="A14" s="9"/>
      <c r="B14" s="9"/>
      <c r="C14" s="9"/>
      <c r="D14" s="9"/>
      <c r="E14" s="9"/>
    </row>
    <row r="15" spans="1:7" x14ac:dyDescent="0.2">
      <c r="A15" s="21" t="s">
        <v>18</v>
      </c>
      <c r="B15" s="9"/>
      <c r="C15" s="22">
        <f ca="1">(C7+C11)+(C8+C12)*INT(MAX(F21:F3533))</f>
        <v>53327.785000000003</v>
      </c>
      <c r="D15" s="23" t="s">
        <v>37</v>
      </c>
      <c r="E15" s="24">
        <f ca="1">TODAY()+15018.5-B9/24</f>
        <v>60329.5</v>
      </c>
    </row>
    <row r="16" spans="1:7" x14ac:dyDescent="0.2">
      <c r="A16" s="25" t="s">
        <v>4</v>
      </c>
      <c r="B16" s="9"/>
      <c r="C16" s="26">
        <f ca="1">+C8+C12</f>
        <v>0.34201303139381256</v>
      </c>
      <c r="D16" s="23" t="s">
        <v>38</v>
      </c>
      <c r="E16" s="24">
        <f ca="1">ROUND(2*(E15-C15)/C16,0)/2+1</f>
        <v>20473</v>
      </c>
    </row>
    <row r="17" spans="1:17" ht="13.5" thickBot="1" x14ac:dyDescent="0.25">
      <c r="A17" s="23" t="s">
        <v>33</v>
      </c>
      <c r="B17" s="9"/>
      <c r="C17" s="9">
        <f>COUNT(C21:C2191)</f>
        <v>2</v>
      </c>
      <c r="D17" s="23" t="s">
        <v>39</v>
      </c>
      <c r="E17" s="27">
        <f ca="1">+C15+C16*E16-15018.5-C9/24</f>
        <v>45311.713625058866</v>
      </c>
    </row>
    <row r="18" spans="1:17" x14ac:dyDescent="0.2">
      <c r="A18" s="25" t="s">
        <v>5</v>
      </c>
      <c r="B18" s="9"/>
      <c r="C18" s="28">
        <f ca="1">+C15</f>
        <v>53327.785000000003</v>
      </c>
      <c r="D18" s="29">
        <f ca="1">+C16</f>
        <v>0.34201303139381256</v>
      </c>
      <c r="E18" s="30" t="s">
        <v>40</v>
      </c>
    </row>
    <row r="19" spans="1:17" ht="13.5" thickTop="1" x14ac:dyDescent="0.2">
      <c r="A19" s="31" t="s">
        <v>41</v>
      </c>
      <c r="E19" s="32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32</v>
      </c>
      <c r="J20" s="8" t="s">
        <v>42</v>
      </c>
      <c r="K20" s="8" t="s">
        <v>25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2">
        <f>+C4</f>
        <v>38315.464999999997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23296.964999999997</v>
      </c>
    </row>
    <row r="22" spans="1:17" x14ac:dyDescent="0.2">
      <c r="A22" s="10" t="s">
        <v>30</v>
      </c>
      <c r="B22" s="11" t="s">
        <v>31</v>
      </c>
      <c r="C22" s="13">
        <v>53327.785000000003</v>
      </c>
      <c r="D22" s="10">
        <v>2E-3</v>
      </c>
      <c r="E22">
        <f>+(C22-C$7)/C$8</f>
        <v>43894.13236962448</v>
      </c>
      <c r="F22">
        <f>ROUND(2*E22,0)/2</f>
        <v>43894</v>
      </c>
      <c r="G22">
        <f>+C22-(C$7+F22*C$8)</f>
        <v>4.5272000010299962E-2</v>
      </c>
      <c r="I22">
        <f>+G22</f>
        <v>4.5272000010299962E-2</v>
      </c>
      <c r="O22">
        <f ca="1">+C$11+C$12*$F22</f>
        <v>4.5272000010299962E-2</v>
      </c>
      <c r="Q22" s="2">
        <f>+C22-15018.5</f>
        <v>38309.285000000003</v>
      </c>
    </row>
    <row r="23" spans="1:17" x14ac:dyDescent="0.2">
      <c r="C23" s="12"/>
      <c r="D23" s="12"/>
      <c r="Q23" s="2"/>
    </row>
    <row r="24" spans="1:17" x14ac:dyDescent="0.2">
      <c r="C24" s="12"/>
      <c r="D24" s="12"/>
      <c r="Q24" s="2"/>
    </row>
    <row r="25" spans="1:17" x14ac:dyDescent="0.2">
      <c r="C25" s="12"/>
      <c r="D25" s="12"/>
      <c r="Q25" s="2"/>
    </row>
    <row r="26" spans="1:17" x14ac:dyDescent="0.2">
      <c r="C26" s="12"/>
      <c r="D26" s="12"/>
      <c r="Q26" s="2"/>
    </row>
    <row r="27" spans="1:17" x14ac:dyDescent="0.2">
      <c r="C27" s="12"/>
      <c r="D27" s="12"/>
      <c r="Q27" s="2"/>
    </row>
    <row r="28" spans="1:17" x14ac:dyDescent="0.2">
      <c r="C28" s="12"/>
      <c r="D28" s="12"/>
      <c r="Q28" s="2"/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</vt:lpstr>
      <vt:lpstr>Active!lab_basic1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2024-01-20T03:32:38Z</dcterms:modified>
</cp:coreProperties>
</file>