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A8E178B0-AC39-4921-B2C0-FF72F9EC61B8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8" i="1" l="1"/>
  <c r="F28" i="1"/>
  <c r="G28" i="1"/>
  <c r="K28" i="1"/>
  <c r="C9" i="1"/>
  <c r="F27" i="1"/>
  <c r="G27" i="1"/>
  <c r="I27" i="1"/>
  <c r="D9" i="1"/>
  <c r="Q28" i="1"/>
  <c r="C21" i="1"/>
  <c r="G21" i="1"/>
  <c r="I21" i="1"/>
  <c r="E21" i="1"/>
  <c r="F21" i="1"/>
  <c r="E24" i="1"/>
  <c r="F24" i="1"/>
  <c r="G24" i="1"/>
  <c r="I24" i="1"/>
  <c r="E25" i="1"/>
  <c r="F25" i="1"/>
  <c r="G25" i="1"/>
  <c r="I25" i="1"/>
  <c r="E26" i="1"/>
  <c r="F26" i="1"/>
  <c r="G26" i="1"/>
  <c r="I26" i="1"/>
  <c r="E27" i="1"/>
  <c r="E22" i="1"/>
  <c r="F22" i="1"/>
  <c r="G22" i="1"/>
  <c r="I22" i="1"/>
  <c r="E23" i="1"/>
  <c r="F23" i="1"/>
  <c r="G23" i="1"/>
  <c r="I23" i="1"/>
  <c r="Q24" i="1"/>
  <c r="Q25" i="1"/>
  <c r="Q26" i="1"/>
  <c r="Q27" i="1"/>
  <c r="Q23" i="1"/>
  <c r="Q22" i="1"/>
  <c r="A21" i="1"/>
  <c r="F16" i="1"/>
  <c r="Q21" i="1"/>
  <c r="C17" i="1"/>
  <c r="C12" i="1"/>
  <c r="C11" i="1"/>
  <c r="O22" i="1" l="1"/>
  <c r="O27" i="1"/>
  <c r="O25" i="1"/>
  <c r="O28" i="1"/>
  <c r="O23" i="1"/>
  <c r="O26" i="1"/>
  <c r="C15" i="1"/>
  <c r="F18" i="1" s="1"/>
  <c r="O24" i="1"/>
  <c r="O21" i="1"/>
  <c r="C16" i="1"/>
  <c r="D18" i="1" s="1"/>
  <c r="F17" i="1"/>
  <c r="C18" i="1" l="1"/>
  <c r="F19" i="1"/>
</calcChain>
</file>

<file path=xl/sharedStrings.xml><?xml version="1.0" encoding="utf-8"?>
<sst xmlns="http://schemas.openxmlformats.org/spreadsheetml/2006/main" count="66" uniqueCount="53">
  <si>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</si>
  <si>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</si>
  <si>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</si>
  <si>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</si>
  <si>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</si>
  <si>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</si>
  <si>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</si>
  <si>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</si>
  <si>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</si>
  <si>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</si>
  <si>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</si>
  <si>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</si>
  <si>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</si>
  <si>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</si>
  <si>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</si>
  <si>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</si>
  <si>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</si>
  <si>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</si>
  <si>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</si>
  <si>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</si>
  <si>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</si>
  <si>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</si>
  <si>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</si>
  <si>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</si>
  <si>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</si>
  <si>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</si>
  <si>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</si>
  <si>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</si>
  <si>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</si>
  <si>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</si>
  <si>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</si>
  <si>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</si>
  <si>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</si>
  <si>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</si>
  <si>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</si>
  <si>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</si>
  <si>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</si>
  <si>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</si>
  <si>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V0518 Cas</t>
  </si>
  <si>
    <t>V0518 Cas / GSC 3698-1119</t>
  </si>
  <si>
    <t>EA</t>
  </si>
  <si>
    <t>BRNO</t>
  </si>
  <si>
    <t>OEJV 0155</t>
  </si>
  <si>
    <t>II</t>
  </si>
  <si>
    <t>0,0100</t>
  </si>
  <si>
    <t>I</t>
  </si>
  <si>
    <t>OEJV 0172</t>
  </si>
  <si>
    <t>G3698-1119</t>
  </si>
  <si>
    <t>OEJV 0179</t>
  </si>
  <si>
    <t>pg</t>
  </si>
  <si>
    <t>vis</t>
  </si>
  <si>
    <t>PE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</si>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</sst>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_);\(&quot;$&quot;#,##0\)"/>
    <numFmt numFmtId="172" formatCode="0.000"/>
  </numFmts>
  <fonts count="34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2"/>
      <name val="Arial"/>
      <family val="2"/>
    </font>
    <font>
      <sz val="10"/>
      <color indexed="8"/>
      <name val="Arial"/>
      <family val="2"/>
    </font>
    <font>
      <i/>
      <sz val="10"/>
      <color indexed="8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sz val="10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8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47">
    <xf numFmtId="0" fontId="0" fillId="0" borderId="0">
      <alignment vertical="top"/>
    </xf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8" borderId="0" applyNumberFormat="0" applyBorder="0" applyAlignment="0" applyProtection="0"/>
    <xf numFmtId="0" fontId="17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9" borderId="0" applyNumberFormat="0" applyBorder="0" applyAlignment="0" applyProtection="0"/>
    <xf numFmtId="0" fontId="19" fillId="3" borderId="0" applyNumberFormat="0" applyBorder="0" applyAlignment="0" applyProtection="0"/>
    <xf numFmtId="0" fontId="20" fillId="20" borderId="1" applyNumberFormat="0" applyAlignment="0" applyProtection="0"/>
    <xf numFmtId="0" fontId="21" fillId="21" borderId="2" applyNumberFormat="0" applyAlignment="0" applyProtection="0"/>
    <xf numFmtId="3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23" fillId="0" borderId="0" applyNumberFormat="0" applyFill="0" applyBorder="0" applyAlignment="0" applyProtection="0"/>
    <xf numFmtId="2" fontId="33" fillId="0" borderId="0" applyFont="0" applyFill="0" applyBorder="0" applyAlignment="0" applyProtection="0"/>
    <xf numFmtId="0" fontId="24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5" fillId="0" borderId="3" applyNumberFormat="0" applyFill="0" applyAlignment="0" applyProtection="0"/>
    <xf numFmtId="0" fontId="25" fillId="0" borderId="0" applyNumberFormat="0" applyFill="0" applyBorder="0" applyAlignment="0" applyProtection="0"/>
    <xf numFmtId="0" fontId="26" fillId="7" borderId="1" applyNumberFormat="0" applyAlignment="0" applyProtection="0"/>
    <xf numFmtId="0" fontId="27" fillId="0" borderId="4" applyNumberFormat="0" applyFill="0" applyAlignment="0" applyProtection="0"/>
    <xf numFmtId="0" fontId="28" fillId="22" borderId="0" applyNumberFormat="0" applyBorder="0" applyAlignment="0" applyProtection="0"/>
    <xf numFmtId="0" fontId="22" fillId="0" borderId="0"/>
    <xf numFmtId="0" fontId="22" fillId="23" borderId="5" applyNumberFormat="0" applyFont="0" applyAlignment="0" applyProtection="0"/>
    <xf numFmtId="0" fontId="29" fillId="20" borderId="6" applyNumberFormat="0" applyAlignment="0" applyProtection="0"/>
    <xf numFmtId="0" fontId="30" fillId="0" borderId="0" applyNumberFormat="0" applyFill="0" applyBorder="0" applyAlignment="0" applyProtection="0"/>
    <xf numFmtId="0" fontId="33" fillId="0" borderId="7" applyNumberFormat="0" applyFont="0" applyFill="0" applyAlignment="0" applyProtection="0"/>
    <xf numFmtId="0" fontId="31" fillId="0" borderId="0" applyNumberFormat="0" applyFill="0" applyBorder="0" applyAlignment="0" applyProtection="0"/>
  </cellStyleXfs>
  <cellXfs count="41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5" fillId="0" borderId="0" xfId="0" applyFont="1" applyAlignment="1"/>
    <xf numFmtId="0" fontId="5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 applyAlignment="1">
      <alignment vertical="top"/>
    </xf>
    <xf numFmtId="0" fontId="11" fillId="0" borderId="0" xfId="0" applyFont="1" applyAlignment="1">
      <alignment horizontal="left"/>
    </xf>
    <xf numFmtId="0" fontId="13" fillId="0" borderId="8" xfId="0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9" fillId="0" borderId="0" xfId="0" applyFont="1" applyAlignment="1">
      <alignment horizontal="left"/>
    </xf>
    <xf numFmtId="0" fontId="14" fillId="24" borderId="0" xfId="0" applyFont="1" applyFill="1" applyAlignment="1"/>
    <xf numFmtId="0" fontId="15" fillId="0" borderId="0" xfId="0" applyFont="1">
      <alignment vertical="top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16" fillId="0" borderId="0" xfId="0" applyNumberFormat="1" applyFont="1" applyFill="1" applyBorder="1" applyAlignment="1" applyProtection="1">
      <alignment horizontal="left" vertical="top"/>
    </xf>
    <xf numFmtId="0" fontId="15" fillId="0" borderId="0" xfId="0" applyNumberFormat="1" applyFont="1" applyFill="1" applyBorder="1" applyAlignment="1" applyProtection="1">
      <alignment horizontal="center" vertical="top"/>
    </xf>
    <xf numFmtId="172" fontId="15" fillId="0" borderId="0" xfId="0" applyNumberFormat="1" applyFont="1" applyFill="1" applyBorder="1" applyAlignment="1" applyProtection="1">
      <alignment horizontal="left" vertical="top"/>
    </xf>
    <xf numFmtId="0" fontId="32" fillId="0" borderId="0" xfId="41" applyFont="1"/>
    <xf numFmtId="0" fontId="32" fillId="0" borderId="0" xfId="41" applyFont="1" applyAlignment="1">
      <alignment horizontal="center"/>
    </xf>
    <xf numFmtId="0" fontId="32" fillId="0" borderId="0" xfId="41" applyFont="1" applyAlignment="1">
      <alignment horizontal="left"/>
    </xf>
    <xf numFmtId="0" fontId="0" fillId="0" borderId="0" xfId="0" applyAlignment="1">
      <alignment horizontal="right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_1" xfId="41"/>
    <cellStyle name="Note" xfId="42" builtinId="10" customBuiltin="1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V0518 Cas - O-C Diagr.</a:t>
            </a:r>
          </a:p>
        </c:rich>
      </c:tx>
      <c:layout>
        <c:manualLayout>
          <c:xMode val="edge"/>
          <c:yMode val="edge"/>
          <c:x val="0.36529728304509879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024370993226481"/>
          <c:y val="0.14035127795846455"/>
          <c:w val="0.83713975269298291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0.01</c:v>
                  </c:pt>
                  <c:pt idx="4">
                    <c:v>8.0000000000000002E-3</c:v>
                  </c:pt>
                  <c:pt idx="5">
                    <c:v>0.02</c:v>
                  </c:pt>
                  <c:pt idx="6">
                    <c:v>0.02</c:v>
                  </c:pt>
                  <c:pt idx="7">
                    <c:v>1.1000000000000001E-3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0.01</c:v>
                  </c:pt>
                  <c:pt idx="4">
                    <c:v>8.0000000000000002E-3</c:v>
                  </c:pt>
                  <c:pt idx="5">
                    <c:v>0.02</c:v>
                  </c:pt>
                  <c:pt idx="6">
                    <c:v>0.02</c:v>
                  </c:pt>
                  <c:pt idx="7">
                    <c:v>1.1000000000000001E-3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731.5</c:v>
                </c:pt>
                <c:pt idx="2">
                  <c:v>755</c:v>
                </c:pt>
                <c:pt idx="3">
                  <c:v>895</c:v>
                </c:pt>
                <c:pt idx="4">
                  <c:v>895</c:v>
                </c:pt>
                <c:pt idx="5">
                  <c:v>895.5</c:v>
                </c:pt>
                <c:pt idx="6">
                  <c:v>895.5</c:v>
                </c:pt>
                <c:pt idx="7">
                  <c:v>930.5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4AC-4D11-B4CC-6D56D8C61F28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0.01</c:v>
                  </c:pt>
                  <c:pt idx="4">
                    <c:v>8.0000000000000002E-3</c:v>
                  </c:pt>
                  <c:pt idx="5">
                    <c:v>0.02</c:v>
                  </c:pt>
                  <c:pt idx="6">
                    <c:v>0.02</c:v>
                  </c:pt>
                  <c:pt idx="7">
                    <c:v>1.1000000000000001E-3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0.01</c:v>
                  </c:pt>
                  <c:pt idx="4">
                    <c:v>8.0000000000000002E-3</c:v>
                  </c:pt>
                  <c:pt idx="5">
                    <c:v>0.02</c:v>
                  </c:pt>
                  <c:pt idx="6">
                    <c:v>0.02</c:v>
                  </c:pt>
                  <c:pt idx="7">
                    <c:v>1.1000000000000001E-3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731.5</c:v>
                </c:pt>
                <c:pt idx="2">
                  <c:v>755</c:v>
                </c:pt>
                <c:pt idx="3">
                  <c:v>895</c:v>
                </c:pt>
                <c:pt idx="4">
                  <c:v>895</c:v>
                </c:pt>
                <c:pt idx="5">
                  <c:v>895.5</c:v>
                </c:pt>
                <c:pt idx="6">
                  <c:v>895.5</c:v>
                </c:pt>
                <c:pt idx="7">
                  <c:v>930.5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  <c:pt idx="1">
                  <c:v>2.2321599999995669</c:v>
                </c:pt>
                <c:pt idx="2">
                  <c:v>2.1251999999949476</c:v>
                </c:pt>
                <c:pt idx="3">
                  <c:v>2.2547999999951571</c:v>
                </c:pt>
                <c:pt idx="4">
                  <c:v>2.2557999999989988</c:v>
                </c:pt>
                <c:pt idx="5">
                  <c:v>2.2831200000000536</c:v>
                </c:pt>
                <c:pt idx="6">
                  <c:v>2.2841200000038953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4AC-4D11-B4CC-6D56D8C61F28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0.01</c:v>
                  </c:pt>
                  <c:pt idx="4">
                    <c:v>8.0000000000000002E-3</c:v>
                  </c:pt>
                  <c:pt idx="5">
                    <c:v>0.02</c:v>
                  </c:pt>
                  <c:pt idx="6">
                    <c:v>0.02</c:v>
                  </c:pt>
                  <c:pt idx="7">
                    <c:v>1.1000000000000001E-3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0.01</c:v>
                  </c:pt>
                  <c:pt idx="4">
                    <c:v>8.0000000000000002E-3</c:v>
                  </c:pt>
                  <c:pt idx="5">
                    <c:v>0.02</c:v>
                  </c:pt>
                  <c:pt idx="6">
                    <c:v>0.02</c:v>
                  </c:pt>
                  <c:pt idx="7">
                    <c:v>1.1000000000000001E-3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731.5</c:v>
                </c:pt>
                <c:pt idx="2">
                  <c:v>755</c:v>
                </c:pt>
                <c:pt idx="3">
                  <c:v>895</c:v>
                </c:pt>
                <c:pt idx="4">
                  <c:v>895</c:v>
                </c:pt>
                <c:pt idx="5">
                  <c:v>895.5</c:v>
                </c:pt>
                <c:pt idx="6">
                  <c:v>895.5</c:v>
                </c:pt>
                <c:pt idx="7">
                  <c:v>930.5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4AC-4D11-B4CC-6D56D8C61F28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0.01</c:v>
                  </c:pt>
                  <c:pt idx="4">
                    <c:v>8.0000000000000002E-3</c:v>
                  </c:pt>
                  <c:pt idx="5">
                    <c:v>0.02</c:v>
                  </c:pt>
                  <c:pt idx="6">
                    <c:v>0.02</c:v>
                  </c:pt>
                  <c:pt idx="7">
                    <c:v>1.1000000000000001E-3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0.01</c:v>
                  </c:pt>
                  <c:pt idx="4">
                    <c:v>8.0000000000000002E-3</c:v>
                  </c:pt>
                  <c:pt idx="5">
                    <c:v>0.02</c:v>
                  </c:pt>
                  <c:pt idx="6">
                    <c:v>0.02</c:v>
                  </c:pt>
                  <c:pt idx="7">
                    <c:v>1.1000000000000001E-3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731.5</c:v>
                </c:pt>
                <c:pt idx="2">
                  <c:v>755</c:v>
                </c:pt>
                <c:pt idx="3">
                  <c:v>895</c:v>
                </c:pt>
                <c:pt idx="4">
                  <c:v>895</c:v>
                </c:pt>
                <c:pt idx="5">
                  <c:v>895.5</c:v>
                </c:pt>
                <c:pt idx="6">
                  <c:v>895.5</c:v>
                </c:pt>
                <c:pt idx="7">
                  <c:v>930.5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7">
                  <c:v>2.3501000000032946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4AC-4D11-B4CC-6D56D8C61F28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0.01</c:v>
                  </c:pt>
                  <c:pt idx="4">
                    <c:v>8.0000000000000002E-3</c:v>
                  </c:pt>
                  <c:pt idx="5">
                    <c:v>0.02</c:v>
                  </c:pt>
                  <c:pt idx="6">
                    <c:v>0.02</c:v>
                  </c:pt>
                  <c:pt idx="7">
                    <c:v>1.1000000000000001E-3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0.01</c:v>
                  </c:pt>
                  <c:pt idx="4">
                    <c:v>8.0000000000000002E-3</c:v>
                  </c:pt>
                  <c:pt idx="5">
                    <c:v>0.02</c:v>
                  </c:pt>
                  <c:pt idx="6">
                    <c:v>0.02</c:v>
                  </c:pt>
                  <c:pt idx="7">
                    <c:v>1.1000000000000001E-3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731.5</c:v>
                </c:pt>
                <c:pt idx="2">
                  <c:v>755</c:v>
                </c:pt>
                <c:pt idx="3">
                  <c:v>895</c:v>
                </c:pt>
                <c:pt idx="4">
                  <c:v>895</c:v>
                </c:pt>
                <c:pt idx="5">
                  <c:v>895.5</c:v>
                </c:pt>
                <c:pt idx="6">
                  <c:v>895.5</c:v>
                </c:pt>
                <c:pt idx="7">
                  <c:v>930.5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4AC-4D11-B4CC-6D56D8C61F28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0.01</c:v>
                  </c:pt>
                  <c:pt idx="4">
                    <c:v>8.0000000000000002E-3</c:v>
                  </c:pt>
                  <c:pt idx="5">
                    <c:v>0.02</c:v>
                  </c:pt>
                  <c:pt idx="6">
                    <c:v>0.02</c:v>
                  </c:pt>
                  <c:pt idx="7">
                    <c:v>1.1000000000000001E-3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0.01</c:v>
                  </c:pt>
                  <c:pt idx="4">
                    <c:v>8.0000000000000002E-3</c:v>
                  </c:pt>
                  <c:pt idx="5">
                    <c:v>0.02</c:v>
                  </c:pt>
                  <c:pt idx="6">
                    <c:v>0.02</c:v>
                  </c:pt>
                  <c:pt idx="7">
                    <c:v>1.1000000000000001E-3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731.5</c:v>
                </c:pt>
                <c:pt idx="2">
                  <c:v>755</c:v>
                </c:pt>
                <c:pt idx="3">
                  <c:v>895</c:v>
                </c:pt>
                <c:pt idx="4">
                  <c:v>895</c:v>
                </c:pt>
                <c:pt idx="5">
                  <c:v>895.5</c:v>
                </c:pt>
                <c:pt idx="6">
                  <c:v>895.5</c:v>
                </c:pt>
                <c:pt idx="7">
                  <c:v>930.5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4AC-4D11-B4CC-6D56D8C61F28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0.01</c:v>
                  </c:pt>
                  <c:pt idx="4">
                    <c:v>8.0000000000000002E-3</c:v>
                  </c:pt>
                  <c:pt idx="5">
                    <c:v>0.02</c:v>
                  </c:pt>
                  <c:pt idx="6">
                    <c:v>0.02</c:v>
                  </c:pt>
                  <c:pt idx="7">
                    <c:v>1.1000000000000001E-3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0.01</c:v>
                  </c:pt>
                  <c:pt idx="4">
                    <c:v>8.0000000000000002E-3</c:v>
                  </c:pt>
                  <c:pt idx="5">
                    <c:v>0.02</c:v>
                  </c:pt>
                  <c:pt idx="6">
                    <c:v>0.02</c:v>
                  </c:pt>
                  <c:pt idx="7">
                    <c:v>1.1000000000000001E-3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731.5</c:v>
                </c:pt>
                <c:pt idx="2">
                  <c:v>755</c:v>
                </c:pt>
                <c:pt idx="3">
                  <c:v>895</c:v>
                </c:pt>
                <c:pt idx="4">
                  <c:v>895</c:v>
                </c:pt>
                <c:pt idx="5">
                  <c:v>895.5</c:v>
                </c:pt>
                <c:pt idx="6">
                  <c:v>895.5</c:v>
                </c:pt>
                <c:pt idx="7">
                  <c:v>930.5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4AC-4D11-B4CC-6D56D8C61F28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731.5</c:v>
                </c:pt>
                <c:pt idx="2">
                  <c:v>755</c:v>
                </c:pt>
                <c:pt idx="3">
                  <c:v>895</c:v>
                </c:pt>
                <c:pt idx="4">
                  <c:v>895</c:v>
                </c:pt>
                <c:pt idx="5">
                  <c:v>895.5</c:v>
                </c:pt>
                <c:pt idx="6">
                  <c:v>895.5</c:v>
                </c:pt>
                <c:pt idx="7">
                  <c:v>930.5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1.6750271532921974</c:v>
                </c:pt>
                <c:pt idx="1">
                  <c:v>2.1701872752602394</c:v>
                </c:pt>
                <c:pt idx="2">
                  <c:v>2.1860946749406889</c:v>
                </c:pt>
                <c:pt idx="3">
                  <c:v>2.2808621623986873</c:v>
                </c:pt>
                <c:pt idx="4">
                  <c:v>2.2808621623986873</c:v>
                </c:pt>
                <c:pt idx="5">
                  <c:v>2.2812006177110375</c:v>
                </c:pt>
                <c:pt idx="6">
                  <c:v>2.2812006177110375</c:v>
                </c:pt>
                <c:pt idx="7">
                  <c:v>2.3048924895755372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4AC-4D11-B4CC-6D56D8C61F28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731.5</c:v>
                </c:pt>
                <c:pt idx="2">
                  <c:v>755</c:v>
                </c:pt>
                <c:pt idx="3">
                  <c:v>895</c:v>
                </c:pt>
                <c:pt idx="4">
                  <c:v>895</c:v>
                </c:pt>
                <c:pt idx="5">
                  <c:v>895.5</c:v>
                </c:pt>
                <c:pt idx="6">
                  <c:v>895.5</c:v>
                </c:pt>
                <c:pt idx="7">
                  <c:v>930.5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44AC-4D11-B4CC-6D56D8C61F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86520488"/>
        <c:axId val="1"/>
      </c:scatterChart>
      <c:valAx>
        <c:axId val="88652048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054874419236408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228310502283102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8652048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395770163432766"/>
          <c:y val="0.92397937099967764"/>
          <c:w val="0.72298437581147101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0</xdr:row>
      <xdr:rowOff>0</xdr:rowOff>
    </xdr:from>
    <xdr:to>
      <xdr:col>17</xdr:col>
      <xdr:colOff>9525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867CE8A4-F68E-BFCB-BDDC-BBE593FD92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vsolj.cetus-net.org/bulletin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40"/>
  <sheetViews>
    <sheetView tabSelected="1" workbookViewId="0">
      <pane xSplit="14" ySplit="21" topLeftCell="O22" activePane="bottomRight" state="frozen"/>
      <selection pane="topRight" activeCell="O1" sqref="O1"/>
      <selection pane="bottomLeft" activeCell="A22" sqref="A22"/>
      <selection pane="bottomRight" activeCell="F10" sqref="F10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6" ht="20.25" x14ac:dyDescent="0.3">
      <c r="A1" s="1" t="s">
        <v>39</v>
      </c>
    </row>
    <row r="2" spans="1:6" x14ac:dyDescent="0.2">
      <c r="A2" t="s">
        <v>23</v>
      </c>
      <c r="B2" t="s">
        <v>40</v>
      </c>
      <c r="C2" s="3"/>
      <c r="D2" s="3"/>
      <c r="E2" s="10" t="s">
        <v>38</v>
      </c>
      <c r="F2" t="s">
        <v>47</v>
      </c>
    </row>
    <row r="3" spans="1:6" ht="13.5" thickBot="1" x14ac:dyDescent="0.25"/>
    <row r="4" spans="1:6" ht="14.25" thickTop="1" thickBot="1" x14ac:dyDescent="0.25">
      <c r="A4" s="5" t="s">
        <v>0</v>
      </c>
      <c r="C4" s="27" t="s">
        <v>37</v>
      </c>
      <c r="D4" s="28" t="s">
        <v>37</v>
      </c>
      <c r="F4">
        <v>-0.5</v>
      </c>
    </row>
    <row r="5" spans="1:6" ht="13.5" thickTop="1" x14ac:dyDescent="0.2">
      <c r="A5" s="9" t="s">
        <v>28</v>
      </c>
      <c r="B5" s="10"/>
      <c r="C5" s="11">
        <v>-9.5</v>
      </c>
      <c r="D5" s="10" t="s">
        <v>29</v>
      </c>
    </row>
    <row r="6" spans="1:6" x14ac:dyDescent="0.2">
      <c r="A6" s="5" t="s">
        <v>1</v>
      </c>
    </row>
    <row r="7" spans="1:6" x14ac:dyDescent="0.2">
      <c r="A7" t="s">
        <v>2</v>
      </c>
      <c r="C7" s="40">
        <v>51350.373</v>
      </c>
      <c r="D7" s="29" t="s">
        <v>41</v>
      </c>
    </row>
    <row r="8" spans="1:6" x14ac:dyDescent="0.2">
      <c r="A8" t="s">
        <v>3</v>
      </c>
      <c r="C8" s="40">
        <v>6.3113599999999996</v>
      </c>
      <c r="D8" s="29" t="s">
        <v>41</v>
      </c>
    </row>
    <row r="9" spans="1:6" x14ac:dyDescent="0.2">
      <c r="A9" s="24" t="s">
        <v>32</v>
      </c>
      <c r="B9" s="25">
        <v>22</v>
      </c>
      <c r="C9" s="22" t="str">
        <f>"F"&amp;B9</f>
        <v>F22</v>
      </c>
      <c r="D9" s="23" t="str">
        <f>"G"&amp;B9</f>
        <v>G22</v>
      </c>
    </row>
    <row r="10" spans="1:6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6" x14ac:dyDescent="0.2">
      <c r="A11" s="10" t="s">
        <v>15</v>
      </c>
      <c r="B11" s="10"/>
      <c r="C11" s="21">
        <f ca="1">INTERCEPT(INDIRECT($D$9):G992,INDIRECT($C$9):F992)</f>
        <v>1.6750271532921974</v>
      </c>
      <c r="D11" s="3"/>
      <c r="E11" s="10"/>
    </row>
    <row r="12" spans="1:6" x14ac:dyDescent="0.2">
      <c r="A12" s="10" t="s">
        <v>16</v>
      </c>
      <c r="B12" s="10"/>
      <c r="C12" s="21">
        <f ca="1">SLOPE(INDIRECT($D$9):G992,INDIRECT($C$9):F992)</f>
        <v>6.7691062469998886E-4</v>
      </c>
      <c r="D12" s="3"/>
      <c r="E12" s="10"/>
    </row>
    <row r="13" spans="1:6" x14ac:dyDescent="0.2">
      <c r="A13" s="10" t="s">
        <v>18</v>
      </c>
      <c r="B13" s="10"/>
      <c r="C13" s="3" t="s">
        <v>13</v>
      </c>
    </row>
    <row r="14" spans="1:6" x14ac:dyDescent="0.2">
      <c r="A14" s="10"/>
      <c r="B14" s="10"/>
      <c r="C14" s="10"/>
    </row>
    <row r="15" spans="1:6" x14ac:dyDescent="0.2">
      <c r="A15" s="12" t="s">
        <v>17</v>
      </c>
      <c r="B15" s="10"/>
      <c r="C15" s="13">
        <f ca="1">(C7+C11)+(C8+C12)*INT(MAX(F21:F3533))</f>
        <v>57222.242354034264</v>
      </c>
      <c r="E15" s="14" t="s">
        <v>34</v>
      </c>
      <c r="F15" s="11">
        <v>1</v>
      </c>
    </row>
    <row r="16" spans="1:6" x14ac:dyDescent="0.2">
      <c r="A16" s="16" t="s">
        <v>4</v>
      </c>
      <c r="B16" s="10"/>
      <c r="C16" s="17">
        <f ca="1">+C8+C12</f>
        <v>6.3120369106247001</v>
      </c>
      <c r="E16" s="14" t="s">
        <v>30</v>
      </c>
      <c r="F16" s="15">
        <f ca="1">NOW()+15018.5+$C$5/24</f>
        <v>60329.689995138884</v>
      </c>
    </row>
    <row r="17" spans="1:21" ht="13.5" thickBot="1" x14ac:dyDescent="0.25">
      <c r="A17" s="14" t="s">
        <v>27</v>
      </c>
      <c r="B17" s="10"/>
      <c r="C17" s="10">
        <f>COUNT(C21:C2191)</f>
        <v>8</v>
      </c>
      <c r="E17" s="14" t="s">
        <v>35</v>
      </c>
      <c r="F17" s="15">
        <f ca="1">ROUND(2*(F16-$C$7)/$C$8,0)/2+F15</f>
        <v>1423.5</v>
      </c>
    </row>
    <row r="18" spans="1:21" ht="14.25" thickTop="1" thickBot="1" x14ac:dyDescent="0.25">
      <c r="A18" s="16" t="s">
        <v>5</v>
      </c>
      <c r="B18" s="10"/>
      <c r="C18" s="19">
        <f ca="1">+C15</f>
        <v>57222.242354034264</v>
      </c>
      <c r="D18" s="20">
        <f ca="1">+C16</f>
        <v>6.3120369106247001</v>
      </c>
      <c r="E18" s="14" t="s">
        <v>36</v>
      </c>
      <c r="F18" s="23">
        <f ca="1">ROUND(2*(F16-$C$15)/$C$16,0)/2+F15</f>
        <v>493.5</v>
      </c>
    </row>
    <row r="19" spans="1:21" ht="13.5" thickTop="1" x14ac:dyDescent="0.2">
      <c r="E19" s="14" t="s">
        <v>31</v>
      </c>
      <c r="F19" s="18">
        <f ca="1">+$C$15+$C$16*F18-15018.5-$C$5/24</f>
        <v>45319.128402760893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49</v>
      </c>
      <c r="I20" s="7" t="s">
        <v>50</v>
      </c>
      <c r="J20" s="7" t="s">
        <v>51</v>
      </c>
      <c r="K20" s="7" t="s">
        <v>52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6" t="s">
        <v>33</v>
      </c>
    </row>
    <row r="21" spans="1:21" x14ac:dyDescent="0.2">
      <c r="A21" t="str">
        <f>D7</f>
        <v>BRNO</v>
      </c>
      <c r="C21" s="8">
        <f>C$7</f>
        <v>51350.373</v>
      </c>
      <c r="D21" s="8" t="s">
        <v>13</v>
      </c>
      <c r="E21">
        <f t="shared" ref="E21:E27" si="0">+(C21-C$7)/C$8</f>
        <v>0</v>
      </c>
      <c r="F21">
        <f>ROUND(2*E21,0)/2</f>
        <v>0</v>
      </c>
      <c r="G21">
        <f t="shared" ref="G21:G27" si="1">+C21-(C$7+F21*C$8)</f>
        <v>0</v>
      </c>
      <c r="I21">
        <f>+G21</f>
        <v>0</v>
      </c>
      <c r="O21">
        <f t="shared" ref="O21:O27" ca="1" si="2">+C$11+C$12*$F21</f>
        <v>1.6750271532921974</v>
      </c>
      <c r="Q21" s="2">
        <f t="shared" ref="Q21:Q27" si="3">+C21-15018.5</f>
        <v>36331.873</v>
      </c>
    </row>
    <row r="22" spans="1:21" x14ac:dyDescent="0.2">
      <c r="A22" s="31" t="s">
        <v>42</v>
      </c>
      <c r="B22" s="32" t="s">
        <v>43</v>
      </c>
      <c r="C22" s="33">
        <v>55969.364999999998</v>
      </c>
      <c r="D22" s="31" t="s">
        <v>44</v>
      </c>
      <c r="E22">
        <f t="shared" si="0"/>
        <v>731.85367337626099</v>
      </c>
      <c r="F22" s="30">
        <f t="shared" ref="F22:F28" si="4">ROUND(2*E22,0)/2+F$4</f>
        <v>731.5</v>
      </c>
      <c r="G22">
        <f t="shared" si="1"/>
        <v>2.2321599999995669</v>
      </c>
      <c r="I22">
        <f t="shared" ref="I22:I27" si="5">+G22</f>
        <v>2.2321599999995669</v>
      </c>
      <c r="O22">
        <f t="shared" ca="1" si="2"/>
        <v>2.1701872752602394</v>
      </c>
      <c r="Q22" s="2">
        <f t="shared" si="3"/>
        <v>40950.864999999998</v>
      </c>
    </row>
    <row r="23" spans="1:21" x14ac:dyDescent="0.2">
      <c r="A23" s="31" t="s">
        <v>42</v>
      </c>
      <c r="B23" s="32" t="s">
        <v>45</v>
      </c>
      <c r="C23" s="33">
        <v>56117.574999999997</v>
      </c>
      <c r="D23" s="31" t="s">
        <v>44</v>
      </c>
      <c r="E23">
        <f t="shared" si="0"/>
        <v>755.33672615727801</v>
      </c>
      <c r="F23" s="30">
        <f t="shared" si="4"/>
        <v>755</v>
      </c>
      <c r="G23">
        <f t="shared" si="1"/>
        <v>2.1251999999949476</v>
      </c>
      <c r="I23">
        <f t="shared" si="5"/>
        <v>2.1251999999949476</v>
      </c>
      <c r="O23">
        <f t="shared" ca="1" si="2"/>
        <v>2.1860946749406889</v>
      </c>
      <c r="Q23" s="2">
        <f t="shared" si="3"/>
        <v>41099.074999999997</v>
      </c>
    </row>
    <row r="24" spans="1:21" x14ac:dyDescent="0.2">
      <c r="A24" s="34" t="s">
        <v>46</v>
      </c>
      <c r="B24" s="35" t="s">
        <v>45</v>
      </c>
      <c r="C24" s="36">
        <v>57001.294999999998</v>
      </c>
      <c r="D24" s="36">
        <v>0.01</v>
      </c>
      <c r="E24">
        <f t="shared" si="0"/>
        <v>895.3572605587384</v>
      </c>
      <c r="F24" s="30">
        <f t="shared" si="4"/>
        <v>895</v>
      </c>
      <c r="G24">
        <f t="shared" si="1"/>
        <v>2.2547999999951571</v>
      </c>
      <c r="I24">
        <f t="shared" si="5"/>
        <v>2.2547999999951571</v>
      </c>
      <c r="O24">
        <f t="shared" ca="1" si="2"/>
        <v>2.2808621623986873</v>
      </c>
      <c r="Q24" s="2">
        <f t="shared" si="3"/>
        <v>41982.794999999998</v>
      </c>
    </row>
    <row r="25" spans="1:21" x14ac:dyDescent="0.2">
      <c r="A25" s="34" t="s">
        <v>46</v>
      </c>
      <c r="B25" s="35" t="s">
        <v>45</v>
      </c>
      <c r="C25" s="36">
        <v>57001.296000000002</v>
      </c>
      <c r="D25" s="36">
        <v>8.0000000000000002E-3</v>
      </c>
      <c r="E25">
        <f t="shared" si="0"/>
        <v>895.35741900319465</v>
      </c>
      <c r="F25" s="30">
        <f t="shared" si="4"/>
        <v>895</v>
      </c>
      <c r="G25">
        <f t="shared" si="1"/>
        <v>2.2557999999989988</v>
      </c>
      <c r="I25">
        <f t="shared" si="5"/>
        <v>2.2557999999989988</v>
      </c>
      <c r="O25">
        <f t="shared" ca="1" si="2"/>
        <v>2.2808621623986873</v>
      </c>
      <c r="Q25" s="2">
        <f t="shared" si="3"/>
        <v>41982.796000000002</v>
      </c>
    </row>
    <row r="26" spans="1:21" x14ac:dyDescent="0.2">
      <c r="A26" s="34" t="s">
        <v>46</v>
      </c>
      <c r="B26" s="35" t="s">
        <v>43</v>
      </c>
      <c r="C26" s="36">
        <v>57004.478999999999</v>
      </c>
      <c r="D26" s="36">
        <v>0.02</v>
      </c>
      <c r="E26">
        <f t="shared" si="0"/>
        <v>895.86174770572427</v>
      </c>
      <c r="F26" s="30">
        <f t="shared" si="4"/>
        <v>895.5</v>
      </c>
      <c r="G26">
        <f t="shared" si="1"/>
        <v>2.2831200000000536</v>
      </c>
      <c r="I26">
        <f t="shared" si="5"/>
        <v>2.2831200000000536</v>
      </c>
      <c r="O26">
        <f t="shared" ca="1" si="2"/>
        <v>2.2812006177110375</v>
      </c>
      <c r="Q26" s="2">
        <f t="shared" si="3"/>
        <v>41985.978999999999</v>
      </c>
    </row>
    <row r="27" spans="1:21" x14ac:dyDescent="0.2">
      <c r="A27" s="34" t="s">
        <v>46</v>
      </c>
      <c r="B27" s="35" t="s">
        <v>43</v>
      </c>
      <c r="C27" s="36">
        <v>57004.480000000003</v>
      </c>
      <c r="D27" s="36">
        <v>0.02</v>
      </c>
      <c r="E27">
        <f t="shared" si="0"/>
        <v>895.86190615018063</v>
      </c>
      <c r="F27" s="30">
        <f t="shared" si="4"/>
        <v>895.5</v>
      </c>
      <c r="G27">
        <f t="shared" si="1"/>
        <v>2.2841200000038953</v>
      </c>
      <c r="I27">
        <f t="shared" si="5"/>
        <v>2.2841200000038953</v>
      </c>
      <c r="O27">
        <f t="shared" ca="1" si="2"/>
        <v>2.2812006177110375</v>
      </c>
      <c r="Q27" s="2">
        <f t="shared" si="3"/>
        <v>41985.98</v>
      </c>
    </row>
    <row r="28" spans="1:21" x14ac:dyDescent="0.2">
      <c r="A28" s="37" t="s">
        <v>48</v>
      </c>
      <c r="B28" s="38" t="s">
        <v>43</v>
      </c>
      <c r="C28" s="39">
        <v>57225.443579999999</v>
      </c>
      <c r="D28" s="39">
        <v>1.1000000000000001E-3</v>
      </c>
      <c r="E28">
        <f>+(C28-C$7)/C$8</f>
        <v>930.87236031536781</v>
      </c>
      <c r="F28" s="30">
        <f t="shared" si="4"/>
        <v>930.5</v>
      </c>
      <c r="G28">
        <f>+C28-(C$7+F28*C$8)</f>
        <v>2.3501000000032946</v>
      </c>
      <c r="K28">
        <f>+G28</f>
        <v>2.3501000000032946</v>
      </c>
      <c r="O28">
        <f ca="1">+C$11+C$12*$F28</f>
        <v>2.3048924895755372</v>
      </c>
      <c r="Q28" s="2">
        <f>+C28-15018.5</f>
        <v>42206.943579999999</v>
      </c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6" type="noConversion"/>
  <hyperlinks>
    <hyperlink ref="H2217" r:id="rId1" display="http://vsolj.cetus-net.org/bulletin.html"/>
  </hyperlinks>
  <pageMargins left="0.75" right="0.75" top="1" bottom="1" header="0.5" footer="0.5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2024-01-20T03:33:35Z</dcterms:modified>
</cp:coreProperties>
</file>