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ACC7A54A-4791-4EFD-A6D2-470DB9EBA37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6" i="1" l="1"/>
  <c r="F26" i="1" s="1"/>
  <c r="G26" i="1" s="1"/>
  <c r="K26" i="1" s="1"/>
  <c r="Q26" i="1"/>
  <c r="F14" i="1"/>
  <c r="K25" i="1"/>
  <c r="G25" i="1"/>
  <c r="E25" i="1"/>
  <c r="F25" i="1" s="1"/>
  <c r="Q25" i="1"/>
  <c r="E24" i="1"/>
  <c r="F24" i="1"/>
  <c r="U24" i="1"/>
  <c r="D9" i="1"/>
  <c r="C9" i="1"/>
  <c r="Q24" i="1"/>
  <c r="E23" i="1"/>
  <c r="F23" i="1"/>
  <c r="G23" i="1"/>
  <c r="K23" i="1"/>
  <c r="Q23" i="1"/>
  <c r="E22" i="1"/>
  <c r="F22" i="1"/>
  <c r="G22" i="1"/>
  <c r="K22" i="1"/>
  <c r="C21" i="1"/>
  <c r="E21" i="1"/>
  <c r="F21" i="1"/>
  <c r="Q22" i="1"/>
  <c r="A21" i="1"/>
  <c r="C17" i="1"/>
  <c r="Q21" i="1"/>
  <c r="G21" i="1"/>
  <c r="I21" i="1"/>
  <c r="C12" i="1"/>
  <c r="C11" i="1"/>
  <c r="O26" i="1" l="1"/>
  <c r="F15" i="1"/>
  <c r="O25" i="1"/>
  <c r="C15" i="1"/>
  <c r="O22" i="1"/>
  <c r="O21" i="1"/>
  <c r="O24" i="1"/>
  <c r="O23" i="1"/>
  <c r="C16" i="1"/>
  <c r="D18" i="1" s="1"/>
  <c r="F16" i="1" l="1"/>
  <c r="F18" i="1" s="1"/>
  <c r="C18" i="1"/>
  <c r="F17" i="1" l="1"/>
</calcChain>
</file>

<file path=xl/sharedStrings.xml><?xml version="1.0" encoding="utf-8"?>
<sst xmlns="http://schemas.openxmlformats.org/spreadsheetml/2006/main" count="68" uniqueCount="57">
  <si>
    <t>PE</t>
  </si>
  <si>
    <t>IBVS 6193</t>
  </si>
  <si>
    <t>CCD</t>
  </si>
  <si>
    <t>pg</t>
  </si>
  <si>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</si>
  <si>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</si>
  <si>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</si>
  <si>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</si>
  <si>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</si>
  <si>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</si>
  <si>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</si>
  <si>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</si>
  <si>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</si>
  <si>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</si>
  <si>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</si>
  <si>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</si>
  <si>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</si>
  <si>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</si>
  <si>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</si>
  <si>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</si>
  <si>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</si>
  <si>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</si>
  <si>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</si>
  <si>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</si>
  <si>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</si>
  <si>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</si>
  <si>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</si>
  <si>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</si>
  <si>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</si>
  <si>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</si>
  <si>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</si>
  <si>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</si>
  <si>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</si>
  <si>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</si>
  <si>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</si>
  <si>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</si>
  <si>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Add cycle</t>
  </si>
  <si>
    <t>Old Cycle</t>
  </si>
  <si>
    <t>New Cycle</t>
  </si>
  <si>
    <t>not avail.</t>
  </si>
  <si>
    <t>V0744 Cas</t>
  </si>
  <si>
    <t>V0744 Cas / GSC 3653-0855</t>
  </si>
  <si>
    <t>EA</t>
  </si>
  <si>
    <t>VSX</t>
  </si>
  <si>
    <t>OEJV 0160</t>
  </si>
  <si>
    <t>I</t>
  </si>
  <si>
    <t>G3653-0855</t>
  </si>
  <si>
    <t>vis</t>
  </si>
  <si>
    <t>OEJV 0205</t>
  </si>
  <si>
    <t>II</t>
  </si>
  <si>
    <t>BAD?</t>
  </si>
  <si>
    <t>JBAV, 60</t>
  </si>
  <si>
    <t>JAAVSO52#1</t>
  </si>
  <si>
    <t>Next ToM-P</t>
  </si>
  <si>
    <t>Next ToM-S</t>
  </si>
  <si>
    <t>8.44-8.70</t>
  </si>
  <si>
    <t xml:space="preserve">Mag Hp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</si>
</sst>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37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sz val="10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  <font>
      <sz val="11"/>
      <color rgb="FF00B050"/>
      <name val="Calibri"/>
      <family val="2"/>
      <scheme val="minor"/>
    </font>
    <font>
      <sz val="10"/>
      <color rgb="FF7030A0"/>
      <name val="Arial"/>
      <family val="2"/>
    </font>
    <font>
      <sz val="10"/>
      <color rgb="FFFF000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8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47">
    <xf numFmtId="0" fontId="0" fillId="0" borderId="0">
      <alignment vertical="top"/>
    </xf>
    <xf numFmtId="0" fontId="15" fillId="2" borderId="0" applyNumberFormat="0" applyBorder="0" applyAlignment="0" applyProtection="0"/>
    <xf numFmtId="0" fontId="15" fillId="3" borderId="0" applyNumberFormat="0" applyBorder="0" applyAlignment="0" applyProtection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5" borderId="0" applyNumberFormat="0" applyBorder="0" applyAlignment="0" applyProtection="0"/>
    <xf numFmtId="0" fontId="15" fillId="8" borderId="0" applyNumberFormat="0" applyBorder="0" applyAlignment="0" applyProtection="0"/>
    <xf numFmtId="0" fontId="15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9" borderId="0" applyNumberFormat="0" applyBorder="0" applyAlignment="0" applyProtection="0"/>
    <xf numFmtId="0" fontId="17" fillId="3" borderId="0" applyNumberFormat="0" applyBorder="0" applyAlignment="0" applyProtection="0"/>
    <xf numFmtId="0" fontId="18" fillId="20" borderId="1" applyNumberFormat="0" applyAlignment="0" applyProtection="0"/>
    <xf numFmtId="0" fontId="19" fillId="21" borderId="2" applyNumberFormat="0" applyAlignment="0" applyProtection="0"/>
    <xf numFmtId="3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21" fillId="0" borderId="0" applyNumberFormat="0" applyFill="0" applyBorder="0" applyAlignment="0" applyProtection="0"/>
    <xf numFmtId="2" fontId="32" fillId="0" borderId="0" applyFont="0" applyFill="0" applyBorder="0" applyAlignment="0" applyProtection="0"/>
    <xf numFmtId="0" fontId="22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3" fillId="0" borderId="3" applyNumberFormat="0" applyFill="0" applyAlignment="0" applyProtection="0"/>
    <xf numFmtId="0" fontId="23" fillId="0" borderId="0" applyNumberFormat="0" applyFill="0" applyBorder="0" applyAlignment="0" applyProtection="0"/>
    <xf numFmtId="0" fontId="24" fillId="7" borderId="1" applyNumberFormat="0" applyAlignment="0" applyProtection="0"/>
    <xf numFmtId="0" fontId="25" fillId="0" borderId="4" applyNumberFormat="0" applyFill="0" applyAlignment="0" applyProtection="0"/>
    <xf numFmtId="0" fontId="26" fillId="22" borderId="0" applyNumberFormat="0" applyBorder="0" applyAlignment="0" applyProtection="0"/>
    <xf numFmtId="0" fontId="5" fillId="0" borderId="0"/>
    <xf numFmtId="0" fontId="20" fillId="23" borderId="5" applyNumberFormat="0" applyFont="0" applyAlignment="0" applyProtection="0"/>
    <xf numFmtId="0" fontId="27" fillId="20" borderId="6" applyNumberFormat="0" applyAlignment="0" applyProtection="0"/>
    <xf numFmtId="0" fontId="28" fillId="0" borderId="0" applyNumberFormat="0" applyFill="0" applyBorder="0" applyAlignment="0" applyProtection="0"/>
    <xf numFmtId="0" fontId="32" fillId="0" borderId="7" applyNumberFormat="0" applyFont="0" applyFill="0" applyAlignment="0" applyProtection="0"/>
    <xf numFmtId="0" fontId="29" fillId="0" borderId="0" applyNumberFormat="0" applyFill="0" applyBorder="0" applyAlignment="0" applyProtection="0"/>
  </cellStyleXfs>
  <cellXfs count="54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6" fillId="0" borderId="0" xfId="0" applyFont="1" applyAlignment="1"/>
    <xf numFmtId="0" fontId="6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9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>
      <alignment vertical="top"/>
    </xf>
    <xf numFmtId="0" fontId="12" fillId="0" borderId="0" xfId="0" applyFont="1" applyAlignment="1">
      <alignment horizontal="left"/>
    </xf>
    <xf numFmtId="0" fontId="14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0" fillId="0" borderId="0" xfId="0" applyFont="1" applyAlignment="1">
      <alignment horizontal="left"/>
    </xf>
    <xf numFmtId="0" fontId="31" fillId="0" borderId="0" xfId="0" applyFont="1">
      <alignment vertical="top"/>
    </xf>
    <xf numFmtId="0" fontId="31" fillId="0" borderId="0" xfId="0" applyFont="1" applyAlignment="1">
      <alignment horizontal="center"/>
    </xf>
    <xf numFmtId="0" fontId="31" fillId="0" borderId="0" xfId="0" applyFont="1" applyAlignment="1">
      <alignment horizontal="left"/>
    </xf>
    <xf numFmtId="0" fontId="31" fillId="0" borderId="0" xfId="41" applyFont="1" applyAlignment="1">
      <alignment wrapText="1"/>
    </xf>
    <xf numFmtId="0" fontId="31" fillId="0" borderId="0" xfId="41" applyFont="1" applyAlignment="1">
      <alignment horizontal="center" wrapText="1"/>
    </xf>
    <xf numFmtId="0" fontId="31" fillId="0" borderId="0" xfId="41" applyFont="1" applyAlignment="1">
      <alignment horizontal="left" wrapText="1"/>
    </xf>
    <xf numFmtId="0" fontId="30" fillId="0" borderId="0" xfId="41" applyFont="1"/>
    <xf numFmtId="0" fontId="30" fillId="0" borderId="0" xfId="41" applyFont="1" applyAlignment="1">
      <alignment horizontal="center"/>
    </xf>
    <xf numFmtId="0" fontId="30" fillId="0" borderId="0" xfId="41" applyFont="1" applyAlignment="1">
      <alignment horizontal="left"/>
    </xf>
    <xf numFmtId="0" fontId="33" fillId="0" borderId="0" xfId="0" applyFont="1" applyAlignment="1">
      <alignment vertical="center" wrapText="1"/>
    </xf>
    <xf numFmtId="0" fontId="33" fillId="0" borderId="0" xfId="0" applyFont="1" applyAlignment="1">
      <alignment horizontal="center" vertical="center" wrapText="1"/>
    </xf>
    <xf numFmtId="0" fontId="0" fillId="0" borderId="0" xfId="0" applyAlignment="1">
      <alignment horizontal="right"/>
    </xf>
    <xf numFmtId="0" fontId="33" fillId="0" borderId="0" xfId="0" applyFont="1" applyAlignment="1" applyProtection="1">
      <alignment horizontal="left" vertical="center" wrapText="1"/>
      <protection locked="0"/>
    </xf>
    <xf numFmtId="0" fontId="33" fillId="0" borderId="0" xfId="0" applyFont="1" applyAlignment="1" applyProtection="1">
      <alignment horizontal="center" vertical="center"/>
      <protection locked="0"/>
    </xf>
    <xf numFmtId="0" fontId="34" fillId="0" borderId="0" xfId="0" applyFont="1" applyAlignment="1">
      <alignment horizontal="left"/>
    </xf>
    <xf numFmtId="0" fontId="0" fillId="0" borderId="11" xfId="0" applyBorder="1">
      <alignment vertical="top"/>
    </xf>
    <xf numFmtId="0" fontId="35" fillId="0" borderId="14" xfId="0" applyFont="1" applyBorder="1" applyAlignment="1">
      <alignment horizontal="right" vertical="center"/>
    </xf>
    <xf numFmtId="0" fontId="35" fillId="0" borderId="16" xfId="0" applyFont="1" applyBorder="1" applyAlignment="1">
      <alignment horizontal="right" vertical="center"/>
    </xf>
    <xf numFmtId="0" fontId="5" fillId="24" borderId="12" xfId="0" applyFont="1" applyFill="1" applyBorder="1" applyAlignment="1">
      <alignment horizontal="right" vertical="center"/>
    </xf>
    <xf numFmtId="0" fontId="36" fillId="0" borderId="15" xfId="0" applyFont="1" applyBorder="1" applyAlignment="1">
      <alignment horizontal="right" vertical="center"/>
    </xf>
    <xf numFmtId="0" fontId="4" fillId="0" borderId="15" xfId="0" applyFont="1" applyBorder="1" applyAlignment="1">
      <alignment horizontal="right" vertical="center"/>
    </xf>
    <xf numFmtId="0" fontId="5" fillId="24" borderId="13" xfId="0" applyFont="1" applyFill="1" applyBorder="1" applyAlignment="1">
      <alignment horizontal="center" vertical="center"/>
    </xf>
    <xf numFmtId="22" fontId="36" fillId="0" borderId="15" xfId="0" applyNumberFormat="1" applyFont="1" applyBorder="1" applyAlignment="1">
      <alignment horizontal="right" vertical="center"/>
    </xf>
    <xf numFmtId="22" fontId="36" fillId="0" borderId="17" xfId="0" applyNumberFormat="1" applyFont="1" applyBorder="1" applyAlignment="1">
      <alignment horizontal="right" vertical="center"/>
    </xf>
    <xf numFmtId="165" fontId="33" fillId="0" borderId="0" xfId="0" applyNumberFormat="1" applyFont="1" applyAlignment="1">
      <alignment horizontal="left" vertical="center" wrapText="1"/>
    </xf>
    <xf numFmtId="0" fontId="33" fillId="0" borderId="0" xfId="0" applyFont="1" applyAlignment="1">
      <alignment horizontal="left" vertical="center" wrapText="1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" xfId="41" xr:uid="{00000000-0005-0000-0000-000029000000}"/>
    <cellStyle name="Note" xfId="42" builtinId="10" customBuiltin="1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V0744 Cas - O-C Diagr.</a:t>
            </a:r>
          </a:p>
        </c:rich>
      </c:tx>
      <c:layout>
        <c:manualLayout>
          <c:xMode val="edge"/>
          <c:yMode val="edge"/>
          <c:x val="0.3769123783031989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656467315716272"/>
          <c:y val="0.14035127795846455"/>
          <c:w val="0.83449235048678716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4.0000000000000002E-4</c:v>
                  </c:pt>
                  <c:pt idx="2">
                    <c:v>1E-4</c:v>
                  </c:pt>
                  <c:pt idx="3">
                    <c:v>6.9999999999999994E-5</c:v>
                  </c:pt>
                  <c:pt idx="4">
                    <c:v>2.5000000000000001E-3</c:v>
                  </c:pt>
                  <c:pt idx="5">
                    <c:v>8.9999999999999998E-4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4.0000000000000002E-4</c:v>
                  </c:pt>
                  <c:pt idx="2">
                    <c:v>1E-4</c:v>
                  </c:pt>
                  <c:pt idx="3">
                    <c:v>6.9999999999999994E-5</c:v>
                  </c:pt>
                  <c:pt idx="4">
                    <c:v>2.5000000000000001E-3</c:v>
                  </c:pt>
                  <c:pt idx="5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1541</c:v>
                </c:pt>
                <c:pt idx="2">
                  <c:v>1669</c:v>
                </c:pt>
                <c:pt idx="3">
                  <c:v>2159.5</c:v>
                </c:pt>
                <c:pt idx="4">
                  <c:v>2301</c:v>
                </c:pt>
                <c:pt idx="5">
                  <c:v>2466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21D-4C77-B36E-BB02EC5B3A46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1E-4</c:v>
                  </c:pt>
                  <c:pt idx="3">
                    <c:v>6.9999999999999994E-5</c:v>
                  </c:pt>
                  <c:pt idx="4">
                    <c:v>2.5000000000000001E-3</c:v>
                  </c:pt>
                  <c:pt idx="5">
                    <c:v>8.9999999999999998E-4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1E-4</c:v>
                  </c:pt>
                  <c:pt idx="3">
                    <c:v>6.9999999999999994E-5</c:v>
                  </c:pt>
                  <c:pt idx="4">
                    <c:v>2.5000000000000001E-3</c:v>
                  </c:pt>
                  <c:pt idx="5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1541</c:v>
                </c:pt>
                <c:pt idx="2">
                  <c:v>1669</c:v>
                </c:pt>
                <c:pt idx="3">
                  <c:v>2159.5</c:v>
                </c:pt>
                <c:pt idx="4">
                  <c:v>2301</c:v>
                </c:pt>
                <c:pt idx="5">
                  <c:v>2466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21D-4C77-B36E-BB02EC5B3A46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1E-4</c:v>
                  </c:pt>
                  <c:pt idx="3">
                    <c:v>6.9999999999999994E-5</c:v>
                  </c:pt>
                  <c:pt idx="4">
                    <c:v>2.5000000000000001E-3</c:v>
                  </c:pt>
                  <c:pt idx="5">
                    <c:v>8.9999999999999998E-4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1E-4</c:v>
                  </c:pt>
                  <c:pt idx="3">
                    <c:v>6.9999999999999994E-5</c:v>
                  </c:pt>
                  <c:pt idx="4">
                    <c:v>2.5000000000000001E-3</c:v>
                  </c:pt>
                  <c:pt idx="5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1541</c:v>
                </c:pt>
                <c:pt idx="2">
                  <c:v>1669</c:v>
                </c:pt>
                <c:pt idx="3">
                  <c:v>2159.5</c:v>
                </c:pt>
                <c:pt idx="4">
                  <c:v>2301</c:v>
                </c:pt>
                <c:pt idx="5">
                  <c:v>2466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21D-4C77-B36E-BB02EC5B3A46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1E-4</c:v>
                  </c:pt>
                  <c:pt idx="3">
                    <c:v>6.9999999999999994E-5</c:v>
                  </c:pt>
                  <c:pt idx="4">
                    <c:v>2.5000000000000001E-3</c:v>
                  </c:pt>
                  <c:pt idx="5">
                    <c:v>8.9999999999999998E-4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1E-4</c:v>
                  </c:pt>
                  <c:pt idx="3">
                    <c:v>6.9999999999999994E-5</c:v>
                  </c:pt>
                  <c:pt idx="4">
                    <c:v>2.5000000000000001E-3</c:v>
                  </c:pt>
                  <c:pt idx="5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1541</c:v>
                </c:pt>
                <c:pt idx="2">
                  <c:v>1669</c:v>
                </c:pt>
                <c:pt idx="3">
                  <c:v>2159.5</c:v>
                </c:pt>
                <c:pt idx="4">
                  <c:v>2301</c:v>
                </c:pt>
                <c:pt idx="5">
                  <c:v>2466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-0.10631000000284985</c:v>
                </c:pt>
                <c:pt idx="2">
                  <c:v>-0.1256000000066706</c:v>
                </c:pt>
                <c:pt idx="4">
                  <c:v>-0.18849999999656575</c:v>
                </c:pt>
                <c:pt idx="5">
                  <c:v>-0.19989999999961583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21D-4C77-B36E-BB02EC5B3A46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1E-4</c:v>
                  </c:pt>
                  <c:pt idx="3">
                    <c:v>6.9999999999999994E-5</c:v>
                  </c:pt>
                  <c:pt idx="4">
                    <c:v>2.5000000000000001E-3</c:v>
                  </c:pt>
                  <c:pt idx="5">
                    <c:v>8.9999999999999998E-4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1E-4</c:v>
                  </c:pt>
                  <c:pt idx="3">
                    <c:v>6.9999999999999994E-5</c:v>
                  </c:pt>
                  <c:pt idx="4">
                    <c:v>2.5000000000000001E-3</c:v>
                  </c:pt>
                  <c:pt idx="5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1541</c:v>
                </c:pt>
                <c:pt idx="2">
                  <c:v>1669</c:v>
                </c:pt>
                <c:pt idx="3">
                  <c:v>2159.5</c:v>
                </c:pt>
                <c:pt idx="4">
                  <c:v>2301</c:v>
                </c:pt>
                <c:pt idx="5">
                  <c:v>2466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21D-4C77-B36E-BB02EC5B3A46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1E-4</c:v>
                  </c:pt>
                  <c:pt idx="3">
                    <c:v>6.9999999999999994E-5</c:v>
                  </c:pt>
                  <c:pt idx="4">
                    <c:v>2.5000000000000001E-3</c:v>
                  </c:pt>
                  <c:pt idx="5">
                    <c:v>8.9999999999999998E-4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1E-4</c:v>
                  </c:pt>
                  <c:pt idx="3">
                    <c:v>6.9999999999999994E-5</c:v>
                  </c:pt>
                  <c:pt idx="4">
                    <c:v>2.5000000000000001E-3</c:v>
                  </c:pt>
                  <c:pt idx="5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1541</c:v>
                </c:pt>
                <c:pt idx="2">
                  <c:v>1669</c:v>
                </c:pt>
                <c:pt idx="3">
                  <c:v>2159.5</c:v>
                </c:pt>
                <c:pt idx="4">
                  <c:v>2301</c:v>
                </c:pt>
                <c:pt idx="5">
                  <c:v>2466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21D-4C77-B36E-BB02EC5B3A46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1E-4</c:v>
                  </c:pt>
                  <c:pt idx="3">
                    <c:v>6.9999999999999994E-5</c:v>
                  </c:pt>
                  <c:pt idx="4">
                    <c:v>2.5000000000000001E-3</c:v>
                  </c:pt>
                  <c:pt idx="5">
                    <c:v>8.9999999999999998E-4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1E-4</c:v>
                  </c:pt>
                  <c:pt idx="3">
                    <c:v>6.9999999999999994E-5</c:v>
                  </c:pt>
                  <c:pt idx="4">
                    <c:v>2.5000000000000001E-3</c:v>
                  </c:pt>
                  <c:pt idx="5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1541</c:v>
                </c:pt>
                <c:pt idx="2">
                  <c:v>1669</c:v>
                </c:pt>
                <c:pt idx="3">
                  <c:v>2159.5</c:v>
                </c:pt>
                <c:pt idx="4">
                  <c:v>2301</c:v>
                </c:pt>
                <c:pt idx="5">
                  <c:v>2466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21D-4C77-B36E-BB02EC5B3A46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1541</c:v>
                </c:pt>
                <c:pt idx="2">
                  <c:v>1669</c:v>
                </c:pt>
                <c:pt idx="3">
                  <c:v>2159.5</c:v>
                </c:pt>
                <c:pt idx="4">
                  <c:v>2301</c:v>
                </c:pt>
                <c:pt idx="5">
                  <c:v>2466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5.9738798871703247E-3</c:v>
                </c:pt>
                <c:pt idx="1">
                  <c:v>-0.11962803242816553</c:v>
                </c:pt>
                <c:pt idx="2">
                  <c:v>-0.13006089730575346</c:v>
                </c:pt>
                <c:pt idx="3">
                  <c:v>-0.1700399615436978</c:v>
                </c:pt>
                <c:pt idx="4">
                  <c:v>-0.18157316763884382</c:v>
                </c:pt>
                <c:pt idx="5">
                  <c:v>-0.19502178252010949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21D-4C77-B36E-BB02EC5B3A46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1541</c:v>
                </c:pt>
                <c:pt idx="2">
                  <c:v>1669</c:v>
                </c:pt>
                <c:pt idx="3">
                  <c:v>2159.5</c:v>
                </c:pt>
                <c:pt idx="4">
                  <c:v>2301</c:v>
                </c:pt>
                <c:pt idx="5">
                  <c:v>2466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  <c:pt idx="3">
                  <c:v>-2.6879999997618143E-2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721D-4C77-B36E-BB02EC5B3A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50400960"/>
        <c:axId val="1"/>
      </c:scatterChart>
      <c:valAx>
        <c:axId val="75040096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12100139082063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8678720445062586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5040096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3643949930458971"/>
          <c:y val="0.92397937099967764"/>
          <c:w val="0.668984700973574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66675</xdr:colOff>
      <xdr:row>0</xdr:row>
      <xdr:rowOff>0</xdr:rowOff>
    </xdr:from>
    <xdr:to>
      <xdr:col>18</xdr:col>
      <xdr:colOff>57150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C80B1700-5FF7-AEEA-E794-BE03EB59DA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vsolj.cetus-net.org/bulletin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3" ySplit="22" topLeftCell="N23" activePane="bottomRight" state="frozen"/>
      <selection pane="topRight" activeCell="N1" sqref="N1"/>
      <selection pane="bottomLeft" activeCell="A23" sqref="A23"/>
      <selection pane="bottomRight" activeCell="F8" sqref="F8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2.4257812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6" ht="20.25" x14ac:dyDescent="0.3">
      <c r="A1" s="1" t="s">
        <v>41</v>
      </c>
    </row>
    <row r="2" spans="1:6" ht="12.95" customHeight="1" x14ac:dyDescent="0.2">
      <c r="A2" t="s">
        <v>27</v>
      </c>
      <c r="B2" t="s">
        <v>42</v>
      </c>
      <c r="C2" s="3"/>
      <c r="D2" s="3"/>
      <c r="E2" s="10" t="s">
        <v>40</v>
      </c>
      <c r="F2" t="s">
        <v>46</v>
      </c>
    </row>
    <row r="3" spans="1:6" ht="12.95" customHeight="1" thickBot="1" x14ac:dyDescent="0.25"/>
    <row r="4" spans="1:6" ht="12.95" customHeight="1" thickTop="1" thickBot="1" x14ac:dyDescent="0.25">
      <c r="A4" s="5" t="s">
        <v>4</v>
      </c>
      <c r="C4" s="25" t="s">
        <v>39</v>
      </c>
      <c r="D4" s="26" t="s">
        <v>39</v>
      </c>
    </row>
    <row r="5" spans="1:6" ht="12.95" customHeight="1" thickTop="1" x14ac:dyDescent="0.2">
      <c r="A5" s="9" t="s">
        <v>32</v>
      </c>
      <c r="B5" s="10"/>
      <c r="C5" s="11">
        <v>-9.5</v>
      </c>
      <c r="D5" s="10" t="s">
        <v>33</v>
      </c>
    </row>
    <row r="6" spans="1:6" ht="12.95" customHeight="1" x14ac:dyDescent="0.2">
      <c r="A6" s="5" t="s">
        <v>5</v>
      </c>
    </row>
    <row r="7" spans="1:6" ht="12.95" customHeight="1" x14ac:dyDescent="0.2">
      <c r="A7" t="s">
        <v>6</v>
      </c>
      <c r="C7" s="39">
        <v>48501.724000000002</v>
      </c>
      <c r="D7" s="27" t="s">
        <v>43</v>
      </c>
    </row>
    <row r="8" spans="1:6" ht="12.95" customHeight="1" x14ac:dyDescent="0.2">
      <c r="A8" t="s">
        <v>7</v>
      </c>
      <c r="C8" s="39">
        <v>4.7817999999999996</v>
      </c>
      <c r="D8" s="27" t="s">
        <v>43</v>
      </c>
    </row>
    <row r="9" spans="1:6" ht="12.95" customHeight="1" x14ac:dyDescent="0.2">
      <c r="A9" s="22" t="s">
        <v>35</v>
      </c>
      <c r="B9" s="23">
        <v>21</v>
      </c>
      <c r="C9" s="20" t="str">
        <f>"F"&amp;B9</f>
        <v>F21</v>
      </c>
      <c r="D9" s="21" t="str">
        <f>"G"&amp;B9</f>
        <v>G21</v>
      </c>
    </row>
    <row r="10" spans="1:6" ht="12.95" customHeight="1" thickBot="1" x14ac:dyDescent="0.25">
      <c r="A10" s="10"/>
      <c r="B10" s="10"/>
      <c r="C10" s="4" t="s">
        <v>23</v>
      </c>
      <c r="D10" s="4" t="s">
        <v>24</v>
      </c>
      <c r="E10" s="10"/>
    </row>
    <row r="11" spans="1:6" ht="12.95" customHeight="1" x14ac:dyDescent="0.2">
      <c r="A11" s="10" t="s">
        <v>19</v>
      </c>
      <c r="B11" s="10"/>
      <c r="C11" s="19">
        <f ca="1">INTERCEPT(INDIRECT($D$9):G992,INDIRECT($C$9):F992)</f>
        <v>5.9738798871703247E-3</v>
      </c>
      <c r="D11" s="3"/>
      <c r="E11" s="10"/>
    </row>
    <row r="12" spans="1:6" ht="12.95" customHeight="1" x14ac:dyDescent="0.2">
      <c r="A12" s="10" t="s">
        <v>20</v>
      </c>
      <c r="B12" s="10"/>
      <c r="C12" s="19">
        <f ca="1">SLOPE(INDIRECT($D$9):G992,INDIRECT($C$9):F992)</f>
        <v>-8.1506756856155645E-5</v>
      </c>
      <c r="D12" s="3"/>
      <c r="E12" s="46" t="s">
        <v>56</v>
      </c>
      <c r="F12" s="49" t="s">
        <v>55</v>
      </c>
    </row>
    <row r="13" spans="1:6" ht="12.95" customHeight="1" x14ac:dyDescent="0.2">
      <c r="A13" s="10" t="s">
        <v>22</v>
      </c>
      <c r="B13" s="10"/>
      <c r="C13" s="3" t="s">
        <v>17</v>
      </c>
      <c r="E13" s="44" t="s">
        <v>36</v>
      </c>
      <c r="F13" s="48">
        <v>1</v>
      </c>
    </row>
    <row r="14" spans="1:6" ht="12.95" customHeight="1" x14ac:dyDescent="0.2">
      <c r="A14" s="10"/>
      <c r="B14" s="10"/>
      <c r="C14" s="10"/>
      <c r="E14" s="44" t="s">
        <v>34</v>
      </c>
      <c r="F14" s="47">
        <f ca="1">NOW()+15018.5+$C$5/24</f>
        <v>60574.799009027774</v>
      </c>
    </row>
    <row r="15" spans="1:6" ht="12.95" customHeight="1" x14ac:dyDescent="0.2">
      <c r="A15" s="12" t="s">
        <v>21</v>
      </c>
      <c r="B15" s="10"/>
      <c r="C15" s="13">
        <f ca="1">(C7+C11)+(C8+C12)*INT(MAX(F21:F3533))</f>
        <v>60293.44777821748</v>
      </c>
      <c r="E15" s="44" t="s">
        <v>37</v>
      </c>
      <c r="F15" s="47">
        <f ca="1">ROUND(2*($F$14-$C$7)/$C$8,0)/2+$F$13</f>
        <v>2526</v>
      </c>
    </row>
    <row r="16" spans="1:6" ht="12.95" customHeight="1" x14ac:dyDescent="0.2">
      <c r="A16" s="15" t="s">
        <v>8</v>
      </c>
      <c r="B16" s="10"/>
      <c r="C16" s="16">
        <f ca="1">+C8+C12</f>
        <v>4.7817184932431438</v>
      </c>
      <c r="E16" s="44" t="s">
        <v>38</v>
      </c>
      <c r="F16" s="47">
        <f ca="1">ROUND(2*($F$14-$C$15)/$C$16,0)/2+$F$13</f>
        <v>60</v>
      </c>
    </row>
    <row r="17" spans="1:21" ht="12.95" customHeight="1" thickBot="1" x14ac:dyDescent="0.25">
      <c r="A17" s="14" t="s">
        <v>31</v>
      </c>
      <c r="B17" s="10"/>
      <c r="C17" s="10">
        <f>COUNT(C21:C2191)</f>
        <v>6</v>
      </c>
      <c r="E17" s="44" t="s">
        <v>53</v>
      </c>
      <c r="F17" s="50">
        <f ca="1">+$C$15+$C$16*$F$16-15018.5-$C$5/24</f>
        <v>45562.246721145406</v>
      </c>
    </row>
    <row r="18" spans="1:21" ht="12.95" customHeight="1" thickTop="1" thickBot="1" x14ac:dyDescent="0.25">
      <c r="A18" s="15" t="s">
        <v>9</v>
      </c>
      <c r="B18" s="10"/>
      <c r="C18" s="18">
        <f ca="1">+C15</f>
        <v>60293.44777821748</v>
      </c>
      <c r="D18" s="43">
        <f ca="1">+C16</f>
        <v>4.7817184932431438</v>
      </c>
      <c r="E18" s="45" t="s">
        <v>54</v>
      </c>
      <c r="F18" s="51">
        <f ca="1">+($C$15+$C$16*$F$16)-($C$16/2)-15018.5-$C$5/24</f>
        <v>45559.855861898781</v>
      </c>
    </row>
    <row r="19" spans="1:21" ht="12.95" customHeight="1" thickTop="1" x14ac:dyDescent="0.2">
      <c r="E19" s="14"/>
      <c r="F19" s="17"/>
    </row>
    <row r="20" spans="1:21" ht="12.95" customHeight="1" thickBot="1" x14ac:dyDescent="0.25">
      <c r="A20" s="4" t="s">
        <v>10</v>
      </c>
      <c r="B20" s="4" t="s">
        <v>11</v>
      </c>
      <c r="C20" s="4" t="s">
        <v>12</v>
      </c>
      <c r="D20" s="4" t="s">
        <v>16</v>
      </c>
      <c r="E20" s="4" t="s">
        <v>13</v>
      </c>
      <c r="F20" s="4" t="s">
        <v>14</v>
      </c>
      <c r="G20" s="4" t="s">
        <v>15</v>
      </c>
      <c r="H20" s="7" t="s">
        <v>3</v>
      </c>
      <c r="I20" s="7" t="s">
        <v>47</v>
      </c>
      <c r="J20" s="7" t="s">
        <v>0</v>
      </c>
      <c r="K20" s="7" t="s">
        <v>2</v>
      </c>
      <c r="L20" s="7" t="s">
        <v>28</v>
      </c>
      <c r="M20" s="7" t="s">
        <v>29</v>
      </c>
      <c r="N20" s="7" t="s">
        <v>30</v>
      </c>
      <c r="O20" s="7" t="s">
        <v>26</v>
      </c>
      <c r="P20" s="6" t="s">
        <v>25</v>
      </c>
      <c r="Q20" s="4" t="s">
        <v>18</v>
      </c>
      <c r="U20" s="24" t="s">
        <v>50</v>
      </c>
    </row>
    <row r="21" spans="1:21" ht="12.95" customHeight="1" x14ac:dyDescent="0.2">
      <c r="A21" t="str">
        <f>D7</f>
        <v>VSX</v>
      </c>
      <c r="C21" s="8">
        <f>C$7</f>
        <v>48501.724000000002</v>
      </c>
      <c r="D21" s="8" t="s">
        <v>17</v>
      </c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5.9738798871703247E-3</v>
      </c>
      <c r="Q21" s="2">
        <f>+C21-15018.5</f>
        <v>33483.224000000002</v>
      </c>
    </row>
    <row r="22" spans="1:21" ht="12.95" customHeight="1" x14ac:dyDescent="0.2">
      <c r="A22" s="28" t="s">
        <v>44</v>
      </c>
      <c r="B22" s="29" t="s">
        <v>45</v>
      </c>
      <c r="C22" s="30">
        <v>55870.371489999998</v>
      </c>
      <c r="D22" s="30">
        <v>4.0000000000000002E-4</v>
      </c>
      <c r="E22">
        <f>+(C22-C$7)/C$8</f>
        <v>1540.9777677861885</v>
      </c>
      <c r="F22">
        <f>ROUND(2*E22,0)/2</f>
        <v>1541</v>
      </c>
      <c r="G22">
        <f>+C22-(C$7+F22*C$8)</f>
        <v>-0.10631000000284985</v>
      </c>
      <c r="K22">
        <f>+G22</f>
        <v>-0.10631000000284985</v>
      </c>
      <c r="O22">
        <f ca="1">+C$11+C$12*$F22</f>
        <v>-0.11962803242816553</v>
      </c>
      <c r="Q22" s="2">
        <f>+C22-15018.5</f>
        <v>40851.871489999998</v>
      </c>
      <c r="R22" t="s">
        <v>2</v>
      </c>
    </row>
    <row r="23" spans="1:21" ht="12.95" customHeight="1" x14ac:dyDescent="0.2">
      <c r="A23" s="31" t="s">
        <v>1</v>
      </c>
      <c r="B23" s="32" t="s">
        <v>45</v>
      </c>
      <c r="C23" s="33">
        <v>56482.422599999998</v>
      </c>
      <c r="D23" s="33">
        <v>1E-4</v>
      </c>
      <c r="E23">
        <f>+(C23-C$7)/C$8</f>
        <v>1668.9737337404317</v>
      </c>
      <c r="F23">
        <f>ROUND(2*E23,0)/2</f>
        <v>1669</v>
      </c>
      <c r="G23">
        <f>+C23-(C$7+F23*C$8)</f>
        <v>-0.1256000000066706</v>
      </c>
      <c r="K23">
        <f>+G23</f>
        <v>-0.1256000000066706</v>
      </c>
      <c r="O23">
        <f ca="1">+C$11+C$12*$F23</f>
        <v>-0.13006089730575346</v>
      </c>
      <c r="Q23" s="2">
        <f>+C23-15018.5</f>
        <v>41463.922599999998</v>
      </c>
      <c r="R23" t="s">
        <v>2</v>
      </c>
    </row>
    <row r="24" spans="1:21" ht="12.95" customHeight="1" x14ac:dyDescent="0.2">
      <c r="A24" s="34" t="s">
        <v>48</v>
      </c>
      <c r="B24" s="35" t="s">
        <v>49</v>
      </c>
      <c r="C24" s="36">
        <v>58827.99422</v>
      </c>
      <c r="D24" s="36">
        <v>6.9999999999999994E-5</v>
      </c>
      <c r="E24">
        <f>+(C24-C$7)/C$8</f>
        <v>2159.4943786858503</v>
      </c>
      <c r="F24">
        <f>ROUND(2*E24,0)/2</f>
        <v>2159.5</v>
      </c>
      <c r="O24">
        <f ca="1">+C$11+C$12*$F24</f>
        <v>-0.1700399615436978</v>
      </c>
      <c r="Q24" s="2">
        <f>+C24-15018.5</f>
        <v>43809.49422</v>
      </c>
      <c r="R24" t="s">
        <v>2</v>
      </c>
      <c r="U24">
        <f>+C24-(C$7+F24*C$8)</f>
        <v>-2.6879999997618143E-2</v>
      </c>
    </row>
    <row r="25" spans="1:21" ht="12.95" customHeight="1" x14ac:dyDescent="0.2">
      <c r="A25" s="37" t="s">
        <v>51</v>
      </c>
      <c r="B25" s="38" t="s">
        <v>45</v>
      </c>
      <c r="C25" s="52">
        <v>59504.457300000002</v>
      </c>
      <c r="D25" s="53">
        <v>2.5000000000000001E-3</v>
      </c>
      <c r="E25">
        <f>+(C25-C$7)/C$8</f>
        <v>2300.9605796980218</v>
      </c>
      <c r="F25">
        <f>ROUND(2*E25,0)/2</f>
        <v>2301</v>
      </c>
      <c r="G25">
        <f t="shared" ref="G25" si="0">+C25-(C$7+F25*C$8)</f>
        <v>-0.18849999999656575</v>
      </c>
      <c r="K25">
        <f t="shared" ref="K25" si="1">+G25</f>
        <v>-0.18849999999656575</v>
      </c>
      <c r="O25">
        <f ca="1">+C$11+C$12*$F25</f>
        <v>-0.18157316763884382</v>
      </c>
      <c r="Q25" s="2">
        <f>+C25-15018.5</f>
        <v>44485.957300000002</v>
      </c>
      <c r="R25" t="s">
        <v>2</v>
      </c>
    </row>
    <row r="26" spans="1:21" ht="12.95" customHeight="1" x14ac:dyDescent="0.25">
      <c r="A26" s="40" t="s">
        <v>52</v>
      </c>
      <c r="B26" s="41" t="s">
        <v>45</v>
      </c>
      <c r="C26" s="42">
        <v>60293.442900000002</v>
      </c>
      <c r="D26" s="42">
        <v>8.9999999999999998E-4</v>
      </c>
      <c r="E26">
        <f>+(C26-C$7)/C$8</f>
        <v>2465.9581956585389</v>
      </c>
      <c r="F26">
        <f>ROUND(2*E26,0)/2</f>
        <v>2466</v>
      </c>
      <c r="G26">
        <f t="shared" ref="G26" si="2">+C26-(C$7+F26*C$8)</f>
        <v>-0.19989999999961583</v>
      </c>
      <c r="K26">
        <f t="shared" ref="K26" si="3">+G26</f>
        <v>-0.19989999999961583</v>
      </c>
      <c r="O26">
        <f ca="1">+C$11+C$12*$F26</f>
        <v>-0.19502178252010949</v>
      </c>
      <c r="Q26" s="2">
        <f>+C26-15018.5</f>
        <v>45274.942900000002</v>
      </c>
      <c r="R26" t="s">
        <v>2</v>
      </c>
    </row>
    <row r="27" spans="1:21" ht="12.95" customHeight="1" x14ac:dyDescent="0.2">
      <c r="C27" s="8"/>
      <c r="D27" s="8"/>
      <c r="Q27" s="2"/>
    </row>
    <row r="28" spans="1:21" ht="12.95" customHeight="1" x14ac:dyDescent="0.2">
      <c r="C28" s="8"/>
      <c r="D28" s="8"/>
      <c r="Q28" s="2"/>
    </row>
    <row r="29" spans="1:21" ht="12.95" customHeight="1" x14ac:dyDescent="0.2">
      <c r="C29" s="8"/>
      <c r="D29" s="8"/>
      <c r="Q29" s="2"/>
    </row>
    <row r="30" spans="1:21" ht="12.95" customHeight="1" x14ac:dyDescent="0.2">
      <c r="C30" s="8"/>
      <c r="D30" s="8"/>
      <c r="Q30" s="2"/>
    </row>
    <row r="31" spans="1:21" ht="12.95" customHeight="1" x14ac:dyDescent="0.2">
      <c r="C31" s="8"/>
      <c r="D31" s="8"/>
      <c r="Q31" s="2"/>
    </row>
    <row r="32" spans="1:21" ht="12.95" customHeight="1" x14ac:dyDescent="0.2">
      <c r="C32" s="8"/>
      <c r="D32" s="8"/>
      <c r="Q32" s="2"/>
    </row>
    <row r="33" spans="3:17" ht="12.95" customHeight="1" x14ac:dyDescent="0.2">
      <c r="C33" s="8"/>
      <c r="D33" s="8"/>
      <c r="Q33" s="2"/>
    </row>
    <row r="34" spans="3:17" ht="12.95" customHeight="1" x14ac:dyDescent="0.2">
      <c r="C34" s="8"/>
      <c r="D34" s="8"/>
    </row>
    <row r="35" spans="3:17" ht="12.95" customHeight="1" x14ac:dyDescent="0.2">
      <c r="C35" s="8"/>
      <c r="D35" s="8"/>
    </row>
    <row r="36" spans="3:17" ht="12.95" customHeight="1" x14ac:dyDescent="0.2">
      <c r="C36" s="8"/>
      <c r="D36" s="8"/>
    </row>
    <row r="37" spans="3:17" ht="12.95" customHeight="1" x14ac:dyDescent="0.2">
      <c r="C37" s="8"/>
      <c r="D37" s="8"/>
    </row>
    <row r="38" spans="3:17" ht="12.95" customHeight="1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rotectedRanges>
    <protectedRange sqref="A24:D24" name="Range1"/>
  </protectedRanges>
  <phoneticPr fontId="7" type="noConversion"/>
  <hyperlinks>
    <hyperlink ref="H2180" r:id="rId1" display="http://vsolj.cetus-net.org/bulletin.html" xr:uid="{00000000-0004-0000-0000-000000000000}"/>
  </hyperlinks>
  <pageMargins left="0.75" right="0.75" top="1" bottom="1" header="0.5" footer="0.5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2024-09-21T07:10:34Z</dcterms:modified>
</cp:coreProperties>
</file>