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BFB6B13-F116-4F2B-AC06-0FF374EA60B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Q22" i="1"/>
  <c r="Q23" i="1"/>
  <c r="Q24" i="1"/>
  <c r="Q25" i="1"/>
  <c r="F11" i="1"/>
  <c r="E21" i="1"/>
  <c r="F21" i="1"/>
  <c r="G21" i="1"/>
  <c r="G11" i="1"/>
  <c r="E14" i="1"/>
  <c r="C17" i="1"/>
  <c r="H21" i="1"/>
  <c r="Q21" i="1"/>
  <c r="C11" i="1"/>
  <c r="E15" i="1" l="1"/>
  <c r="C12" i="1"/>
  <c r="C16" i="1" l="1"/>
  <c r="D18" i="1" s="1"/>
  <c r="O24" i="1"/>
  <c r="C15" i="1"/>
  <c r="O22" i="1"/>
  <c r="O25" i="1"/>
  <c r="O23" i="1"/>
  <c r="O21" i="1"/>
  <c r="C18" i="1" l="1"/>
  <c r="E16" i="1"/>
  <c r="E17" i="1" s="1"/>
</calcChain>
</file>

<file path=xl/sharedStrings.xml><?xml version="1.0" encoding="utf-8"?>
<sst xmlns="http://schemas.openxmlformats.org/spreadsheetml/2006/main" count="57" uniqueCount="48">
  <si>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</si>
  <si>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</si>
  <si>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</si>
  <si>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</si>
  <si>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</si>
  <si>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</si>
  <si>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</si>
  <si>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</si>
  <si>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</si>
  <si>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</si>
  <si>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</si>
  <si>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</si>
  <si>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</si>
  <si>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</si>
  <si>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</si>
  <si>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</si>
  <si>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</si>
  <si>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</si>
  <si>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</si>
  <si>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</si>
  <si>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</si>
  <si>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</si>
  <si>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</si>
  <si>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</si>
  <si>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</si>
  <si>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</si>
  <si>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</si>
  <si>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</si>
  <si>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</si>
  <si>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</si>
  <si>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</si>
  <si>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</si>
  <si>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</si>
  <si>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</si>
  <si>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</si>
  <si>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</si>
  <si>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</si>
  <si>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</si>
  <si>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</si>
  <si>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</si>
  <si>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</si>
  <si>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not avail.</t>
  </si>
  <si>
    <t>EB</t>
  </si>
  <si>
    <t>IBVS 6114</t>
  </si>
  <si>
    <t>II</t>
  </si>
  <si>
    <t>I</t>
  </si>
  <si>
    <t>V0745 Cas / GSC 4019-3181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</si>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</sst>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9" fillId="0" borderId="0" xfId="0" applyFont="1" applyAlignme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V0745 Cas - O-C Diagr.</a:t>
            </a:r>
          </a:p>
        </c:rich>
      </c:tx>
      <c:layout>
        <c:manualLayout>
          <c:xMode val="edge"/>
          <c:yMode val="edge"/>
          <c:x val="0.374436090225563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3.1800000000000001E-3</c:v>
                  </c:pt>
                  <c:pt idx="2">
                    <c:v>4.8999999999999998E-4</c:v>
                  </c:pt>
                  <c:pt idx="3">
                    <c:v>5.1900000000000002E-3</c:v>
                  </c:pt>
                  <c:pt idx="4">
                    <c:v>3.1700000000000001E-3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3.1800000000000001E-3</c:v>
                  </c:pt>
                  <c:pt idx="2">
                    <c:v>4.8999999999999998E-4</c:v>
                  </c:pt>
                  <c:pt idx="3">
                    <c:v>5.1900000000000002E-3</c:v>
                  </c:pt>
                  <c:pt idx="4">
                    <c:v>3.1700000000000001E-3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5424.5</c:v>
                </c:pt>
                <c:pt idx="2">
                  <c:v>5426</c:v>
                </c:pt>
                <c:pt idx="3">
                  <c:v>5672</c:v>
                </c:pt>
                <c:pt idx="4">
                  <c:v>5743.5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0.20363500000530621</c:v>
                </c:pt>
                <c:pt idx="2">
                  <c:v>0.20390999999654014</c:v>
                </c:pt>
                <c:pt idx="3">
                  <c:v>0.24682000000029802</c:v>
                </c:pt>
                <c:pt idx="4">
                  <c:v>0.21353500000259373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49-40B5-900F-80554A1E594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3.1800000000000001E-3</c:v>
                  </c:pt>
                  <c:pt idx="2">
                    <c:v>4.8999999999999998E-4</c:v>
                  </c:pt>
                  <c:pt idx="3">
                    <c:v>5.1900000000000002E-3</c:v>
                  </c:pt>
                  <c:pt idx="4">
                    <c:v>3.1700000000000001E-3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3.1800000000000001E-3</c:v>
                  </c:pt>
                  <c:pt idx="2">
                    <c:v>4.8999999999999998E-4</c:v>
                  </c:pt>
                  <c:pt idx="3">
                    <c:v>5.1900000000000002E-3</c:v>
                  </c:pt>
                  <c:pt idx="4">
                    <c:v>3.1700000000000001E-3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5424.5</c:v>
                </c:pt>
                <c:pt idx="2">
                  <c:v>5426</c:v>
                </c:pt>
                <c:pt idx="3">
                  <c:v>5672</c:v>
                </c:pt>
                <c:pt idx="4">
                  <c:v>5743.5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49-40B5-900F-80554A1E594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3.1800000000000001E-3</c:v>
                  </c:pt>
                  <c:pt idx="2">
                    <c:v>4.8999999999999998E-4</c:v>
                  </c:pt>
                  <c:pt idx="3">
                    <c:v>5.1900000000000002E-3</c:v>
                  </c:pt>
                  <c:pt idx="4">
                    <c:v>3.1700000000000001E-3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3.1800000000000001E-3</c:v>
                  </c:pt>
                  <c:pt idx="2">
                    <c:v>4.8999999999999998E-4</c:v>
                  </c:pt>
                  <c:pt idx="3">
                    <c:v>5.1900000000000002E-3</c:v>
                  </c:pt>
                  <c:pt idx="4">
                    <c:v>3.1700000000000001E-3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5424.5</c:v>
                </c:pt>
                <c:pt idx="2">
                  <c:v>5426</c:v>
                </c:pt>
                <c:pt idx="3">
                  <c:v>5672</c:v>
                </c:pt>
                <c:pt idx="4">
                  <c:v>5743.5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49-40B5-900F-80554A1E594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3.1800000000000001E-3</c:v>
                  </c:pt>
                  <c:pt idx="2">
                    <c:v>4.8999999999999998E-4</c:v>
                  </c:pt>
                  <c:pt idx="3">
                    <c:v>5.1900000000000002E-3</c:v>
                  </c:pt>
                  <c:pt idx="4">
                    <c:v>3.1700000000000001E-3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3.1800000000000001E-3</c:v>
                  </c:pt>
                  <c:pt idx="2">
                    <c:v>4.8999999999999998E-4</c:v>
                  </c:pt>
                  <c:pt idx="3">
                    <c:v>5.1900000000000002E-3</c:v>
                  </c:pt>
                  <c:pt idx="4">
                    <c:v>3.1700000000000001E-3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5424.5</c:v>
                </c:pt>
                <c:pt idx="2">
                  <c:v>5426</c:v>
                </c:pt>
                <c:pt idx="3">
                  <c:v>5672</c:v>
                </c:pt>
                <c:pt idx="4">
                  <c:v>5743.5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49-40B5-900F-80554A1E594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3.1800000000000001E-3</c:v>
                  </c:pt>
                  <c:pt idx="2">
                    <c:v>4.8999999999999998E-4</c:v>
                  </c:pt>
                  <c:pt idx="3">
                    <c:v>5.1900000000000002E-3</c:v>
                  </c:pt>
                  <c:pt idx="4">
                    <c:v>3.1700000000000001E-3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3.1800000000000001E-3</c:v>
                  </c:pt>
                  <c:pt idx="2">
                    <c:v>4.8999999999999998E-4</c:v>
                  </c:pt>
                  <c:pt idx="3">
                    <c:v>5.1900000000000002E-3</c:v>
                  </c:pt>
                  <c:pt idx="4">
                    <c:v>3.1700000000000001E-3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5424.5</c:v>
                </c:pt>
                <c:pt idx="2">
                  <c:v>5426</c:v>
                </c:pt>
                <c:pt idx="3">
                  <c:v>5672</c:v>
                </c:pt>
                <c:pt idx="4">
                  <c:v>5743.5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49-40B5-900F-80554A1E594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3.1800000000000001E-3</c:v>
                  </c:pt>
                  <c:pt idx="2">
                    <c:v>4.8999999999999998E-4</c:v>
                  </c:pt>
                  <c:pt idx="3">
                    <c:v>5.1900000000000002E-3</c:v>
                  </c:pt>
                  <c:pt idx="4">
                    <c:v>3.1700000000000001E-3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3.1800000000000001E-3</c:v>
                  </c:pt>
                  <c:pt idx="2">
                    <c:v>4.8999999999999998E-4</c:v>
                  </c:pt>
                  <c:pt idx="3">
                    <c:v>5.1900000000000002E-3</c:v>
                  </c:pt>
                  <c:pt idx="4">
                    <c:v>3.1700000000000001E-3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5424.5</c:v>
                </c:pt>
                <c:pt idx="2">
                  <c:v>5426</c:v>
                </c:pt>
                <c:pt idx="3">
                  <c:v>5672</c:v>
                </c:pt>
                <c:pt idx="4">
                  <c:v>5743.5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49-40B5-900F-80554A1E594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3.1800000000000001E-3</c:v>
                  </c:pt>
                  <c:pt idx="2">
                    <c:v>4.8999999999999998E-4</c:v>
                  </c:pt>
                  <c:pt idx="3">
                    <c:v>5.1900000000000002E-3</c:v>
                  </c:pt>
                  <c:pt idx="4">
                    <c:v>3.1700000000000001E-3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3.1800000000000001E-3</c:v>
                  </c:pt>
                  <c:pt idx="2">
                    <c:v>4.8999999999999998E-4</c:v>
                  </c:pt>
                  <c:pt idx="3">
                    <c:v>5.1900000000000002E-3</c:v>
                  </c:pt>
                  <c:pt idx="4">
                    <c:v>3.1700000000000001E-3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5424.5</c:v>
                </c:pt>
                <c:pt idx="2">
                  <c:v>5426</c:v>
                </c:pt>
                <c:pt idx="3">
                  <c:v>5672</c:v>
                </c:pt>
                <c:pt idx="4">
                  <c:v>5743.5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849-40B5-900F-80554A1E594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5424.5</c:v>
                </c:pt>
                <c:pt idx="2">
                  <c:v>5426</c:v>
                </c:pt>
                <c:pt idx="3">
                  <c:v>5672</c:v>
                </c:pt>
                <c:pt idx="4">
                  <c:v>5743.5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-5.4776354623731205E-4</c:v>
                </c:pt>
                <c:pt idx="1">
                  <c:v>0.21155949715656175</c:v>
                </c:pt>
                <c:pt idx="2">
                  <c:v>0.21161814973118689</c:v>
                </c:pt>
                <c:pt idx="3">
                  <c:v>0.22123717196971368</c:v>
                </c:pt>
                <c:pt idx="4">
                  <c:v>0.22403294469351315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849-40B5-900F-80554A1E5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358792"/>
        <c:axId val="1"/>
      </c:scatterChart>
      <c:valAx>
        <c:axId val="882358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358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2531C24-0F29-C432-4A3E-3FD1A0A083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46</v>
      </c>
    </row>
    <row r="2" spans="1:7" x14ac:dyDescent="0.2">
      <c r="A2" t="s">
        <v>24</v>
      </c>
      <c r="B2" t="s">
        <v>42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41</v>
      </c>
      <c r="D4" s="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>
        <v>48500.57</v>
      </c>
      <c r="D7" s="29" t="s">
        <v>40</v>
      </c>
    </row>
    <row r="8" spans="1:7" x14ac:dyDescent="0.2">
      <c r="A8" t="s">
        <v>3</v>
      </c>
      <c r="C8">
        <v>1.4105700000000001</v>
      </c>
      <c r="D8" s="29" t="s">
        <v>40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-5.4776354623731205E-4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3.9101716416775564E-5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60329.701555324071</v>
      </c>
    </row>
    <row r="15" spans="1:7" x14ac:dyDescent="0.2">
      <c r="A15" s="14" t="s">
        <v>17</v>
      </c>
      <c r="B15" s="12"/>
      <c r="C15" s="15">
        <f ca="1">(C7+C11)+(C8+C12)*INT(MAX(F21:F3533))</f>
        <v>56601.697523393828</v>
      </c>
      <c r="D15" s="16" t="s">
        <v>38</v>
      </c>
      <c r="E15" s="17">
        <f ca="1">ROUND(2*(E14-$C$7)/$C$8,0)/2+E13</f>
        <v>8387</v>
      </c>
    </row>
    <row r="16" spans="1:7" x14ac:dyDescent="0.2">
      <c r="A16" s="18" t="s">
        <v>4</v>
      </c>
      <c r="B16" s="12"/>
      <c r="C16" s="19">
        <f ca="1">+C8+C12</f>
        <v>1.4106091017164168</v>
      </c>
      <c r="D16" s="16" t="s">
        <v>39</v>
      </c>
      <c r="E16" s="26">
        <f ca="1">ROUND(2*(E14-$C$15)/$C$16,0)/2+E13</f>
        <v>2644</v>
      </c>
    </row>
    <row r="17" spans="1:17" ht="13.5" thickBot="1" x14ac:dyDescent="0.25">
      <c r="A17" s="16" t="s">
        <v>30</v>
      </c>
      <c r="B17" s="12"/>
      <c r="C17" s="12">
        <f>COUNT(C21:C2191)</f>
        <v>5</v>
      </c>
      <c r="D17" s="16" t="s">
        <v>34</v>
      </c>
      <c r="E17" s="20">
        <f ca="1">+$C$15+$C$16*E16-15018.5-$C$9/24</f>
        <v>45313.243821665368</v>
      </c>
    </row>
    <row r="18" spans="1:17" ht="14.25" thickTop="1" thickBot="1" x14ac:dyDescent="0.25">
      <c r="A18" s="18" t="s">
        <v>5</v>
      </c>
      <c r="B18" s="12"/>
      <c r="C18" s="21">
        <f ca="1">+C15</f>
        <v>56601.697523393828</v>
      </c>
      <c r="D18" s="22">
        <f ca="1">+C16</f>
        <v>1.4106091017164168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47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</row>
    <row r="21" spans="1:17" x14ac:dyDescent="0.2">
      <c r="A21" t="s">
        <v>40</v>
      </c>
      <c r="C21" s="10">
        <v>48500.57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-5.4776354623731205E-4</v>
      </c>
      <c r="Q21" s="2">
        <f>+C21-15018.5</f>
        <v>33482.07</v>
      </c>
    </row>
    <row r="22" spans="1:17" x14ac:dyDescent="0.2">
      <c r="A22" s="30" t="s">
        <v>43</v>
      </c>
      <c r="B22" s="31" t="s">
        <v>44</v>
      </c>
      <c r="C22" s="30">
        <v>56152.410600000003</v>
      </c>
      <c r="D22" s="30">
        <v>3.1800000000000001E-3</v>
      </c>
      <c r="E22">
        <f>+(C22-C$7)/C$8</f>
        <v>5424.6443636260537</v>
      </c>
      <c r="F22">
        <f>ROUND(2*E22,0)/2</f>
        <v>5424.5</v>
      </c>
      <c r="G22">
        <f>+C22-(C$7+F22*C$8)</f>
        <v>0.20363500000530621</v>
      </c>
      <c r="H22">
        <f>+G22</f>
        <v>0.20363500000530621</v>
      </c>
      <c r="O22">
        <f ca="1">+C$11+C$12*$F22</f>
        <v>0.21155949715656175</v>
      </c>
      <c r="Q22" s="2">
        <f>+C22-15018.5</f>
        <v>41133.910600000003</v>
      </c>
    </row>
    <row r="23" spans="1:17" x14ac:dyDescent="0.2">
      <c r="A23" s="30" t="s">
        <v>43</v>
      </c>
      <c r="B23" s="31" t="s">
        <v>45</v>
      </c>
      <c r="C23" s="30">
        <v>56154.526729999998</v>
      </c>
      <c r="D23" s="30">
        <v>4.8999999999999998E-4</v>
      </c>
      <c r="E23">
        <f>+(C23-C$7)/C$8</f>
        <v>5426.1445585826987</v>
      </c>
      <c r="F23">
        <f>ROUND(2*E23,0)/2</f>
        <v>5426</v>
      </c>
      <c r="G23">
        <f>+C23-(C$7+F23*C$8)</f>
        <v>0.20390999999654014</v>
      </c>
      <c r="H23">
        <f>+G23</f>
        <v>0.20390999999654014</v>
      </c>
      <c r="O23">
        <f ca="1">+C$11+C$12*$F23</f>
        <v>0.21161814973118689</v>
      </c>
      <c r="Q23" s="2">
        <f>+C23-15018.5</f>
        <v>41136.026729999998</v>
      </c>
    </row>
    <row r="24" spans="1:17" x14ac:dyDescent="0.2">
      <c r="A24" s="30" t="s">
        <v>43</v>
      </c>
      <c r="B24" s="31" t="s">
        <v>45</v>
      </c>
      <c r="C24" s="30">
        <v>56501.569860000003</v>
      </c>
      <c r="D24" s="30">
        <v>5.1900000000000002E-3</v>
      </c>
      <c r="E24">
        <f>+(C24-C$7)/C$8</f>
        <v>5672.1749789092373</v>
      </c>
      <c r="F24">
        <f>ROUND(2*E24,0)/2</f>
        <v>5672</v>
      </c>
      <c r="G24">
        <f>+C24-(C$7+F24*C$8)</f>
        <v>0.24682000000029802</v>
      </c>
      <c r="H24">
        <f>+G24</f>
        <v>0.24682000000029802</v>
      </c>
      <c r="O24">
        <f ca="1">+C$11+C$12*$F24</f>
        <v>0.22123717196971368</v>
      </c>
      <c r="Q24" s="2">
        <f>+C24-15018.5</f>
        <v>41483.069860000003</v>
      </c>
    </row>
    <row r="25" spans="1:17" x14ac:dyDescent="0.2">
      <c r="A25" s="30" t="s">
        <v>43</v>
      </c>
      <c r="B25" s="31" t="s">
        <v>44</v>
      </c>
      <c r="C25" s="30">
        <v>56602.392330000002</v>
      </c>
      <c r="D25" s="30">
        <v>3.1700000000000001E-3</v>
      </c>
      <c r="E25">
        <f>+(C25-C$7)/C$8</f>
        <v>5743.6513820654072</v>
      </c>
      <c r="F25">
        <f>ROUND(2*E25,0)/2</f>
        <v>5743.5</v>
      </c>
      <c r="G25">
        <f>+C25-(C$7+F25*C$8)</f>
        <v>0.21353500000259373</v>
      </c>
      <c r="H25">
        <f>+G25</f>
        <v>0.21353500000259373</v>
      </c>
      <c r="O25">
        <f ca="1">+C$11+C$12*$F25</f>
        <v>0.22403294469351315</v>
      </c>
      <c r="Q25" s="2">
        <f>+C25-15018.5</f>
        <v>41583.892330000002</v>
      </c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2024-01-20T03:50:14Z</dcterms:modified>
</cp:coreProperties>
</file>