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B74120B-E674-4D39-8DA6-81B87073022F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4" i="1" l="1"/>
  <c r="F34" i="1"/>
  <c r="G34" i="1"/>
  <c r="E35" i="1"/>
  <c r="F35" i="1"/>
  <c r="G35" i="1"/>
  <c r="C13" i="1"/>
  <c r="Q34" i="1"/>
  <c r="Q35" i="1"/>
  <c r="E32" i="1"/>
  <c r="F32" i="1"/>
  <c r="G32" i="1"/>
  <c r="E33" i="1"/>
  <c r="F33" i="1"/>
  <c r="G33" i="1"/>
  <c r="E21" i="1"/>
  <c r="F21" i="1"/>
  <c r="G21" i="1"/>
  <c r="E22" i="1"/>
  <c r="F22" i="1"/>
  <c r="G22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23" i="1"/>
  <c r="F23" i="1"/>
  <c r="G23" i="1"/>
  <c r="Q32" i="1"/>
  <c r="Q33" i="1"/>
  <c r="Q21" i="1"/>
  <c r="Q22" i="1"/>
  <c r="Q24" i="1"/>
  <c r="Q25" i="1"/>
  <c r="Q26" i="1"/>
  <c r="Q27" i="1"/>
  <c r="Q28" i="1"/>
  <c r="Q29" i="1"/>
  <c r="Q30" i="1"/>
  <c r="Q31" i="1"/>
  <c r="D8" i="1"/>
  <c r="F12" i="1"/>
  <c r="D14" i="1"/>
  <c r="D13" i="1"/>
  <c r="C14" i="1"/>
  <c r="C17" i="1"/>
  <c r="Q23" i="1"/>
  <c r="R30" i="1"/>
  <c r="H30" i="1"/>
  <c r="H32" i="1"/>
  <c r="U32" i="1"/>
  <c r="S28" i="1"/>
  <c r="H28" i="1"/>
  <c r="R26" i="1"/>
  <c r="H26" i="1"/>
  <c r="S33" i="1"/>
  <c r="H33" i="1"/>
  <c r="R27" i="1"/>
  <c r="H27" i="1"/>
  <c r="R25" i="1"/>
  <c r="H25" i="1"/>
  <c r="R21" i="1"/>
  <c r="H21" i="1"/>
  <c r="R24" i="1"/>
  <c r="H24" i="1"/>
  <c r="R29" i="1"/>
  <c r="H29" i="1"/>
  <c r="R23" i="1"/>
  <c r="H23" i="1"/>
  <c r="R31" i="1"/>
  <c r="H31" i="1"/>
  <c r="S22" i="1"/>
  <c r="H22" i="1"/>
  <c r="H35" i="1"/>
  <c r="S35" i="1"/>
  <c r="R34" i="1"/>
  <c r="H34" i="1"/>
  <c r="R19" i="1"/>
  <c r="E18" i="1"/>
  <c r="S19" i="1"/>
  <c r="E19" i="1"/>
  <c r="D11" i="1"/>
  <c r="D12" i="1"/>
  <c r="C12" i="1"/>
  <c r="C16" i="1" l="1"/>
  <c r="D18" i="1" s="1"/>
  <c r="D16" i="1"/>
  <c r="D19" i="1" s="1"/>
  <c r="P28" i="1"/>
  <c r="P27" i="1"/>
  <c r="P29" i="1"/>
  <c r="P24" i="1"/>
  <c r="P30" i="1"/>
  <c r="P22" i="1"/>
  <c r="P23" i="1"/>
  <c r="D15" i="1"/>
  <c r="C19" i="1" s="1"/>
  <c r="P31" i="1"/>
  <c r="P35" i="1"/>
  <c r="P21" i="1"/>
  <c r="P26" i="1"/>
  <c r="P32" i="1"/>
  <c r="P34" i="1"/>
  <c r="P33" i="1"/>
  <c r="P25" i="1"/>
  <c r="F13" i="1"/>
  <c r="C11" i="1"/>
  <c r="O24" i="1" l="1"/>
  <c r="O22" i="1"/>
  <c r="O26" i="1"/>
  <c r="O27" i="1"/>
  <c r="O30" i="1"/>
  <c r="O29" i="1"/>
  <c r="O35" i="1"/>
  <c r="O21" i="1"/>
  <c r="O33" i="1"/>
  <c r="O28" i="1"/>
  <c r="O31" i="1"/>
  <c r="O34" i="1"/>
  <c r="O23" i="1"/>
  <c r="O32" i="1"/>
  <c r="C15" i="1"/>
  <c r="O25" i="1"/>
  <c r="C18" i="1" l="1"/>
  <c r="F14" i="1"/>
  <c r="F15" i="1" s="1"/>
</calcChain>
</file>

<file path=xl/sharedStrings.xml><?xml version="1.0" encoding="utf-8"?>
<sst xmlns="http://schemas.openxmlformats.org/spreadsheetml/2006/main" count="83" uniqueCount="60">
  <si>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</si>
  <si>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</si>
  <si>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</si>
  <si>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</si>
  <si>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</si>
  <si>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</si>
  <si>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</si>
  <si>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</si>
  <si>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</si>
  <si>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</si>
  <si>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</si>
  <si>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</si>
  <si>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</si>
  <si>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</si>
  <si>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</si>
  <si>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</si>
  <si>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</si>
  <si>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</si>
  <si>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</si>
  <si>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</si>
  <si>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</si>
  <si>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</si>
  <si>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</si>
  <si>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</si>
  <si>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</si>
  <si>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</si>
  <si>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</si>
  <si>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</si>
  <si>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</si>
  <si>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</si>
  <si>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</si>
  <si>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</si>
  <si>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</si>
  <si>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</si>
  <si>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</si>
  <si>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</si>
  <si>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</si>
  <si>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</si>
  <si>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V0799 Cas / GSC 4048-0447</t>
  </si>
  <si>
    <t>V0799 Cas</t>
  </si>
  <si>
    <t>G4048-0447</t>
  </si>
  <si>
    <t>V0799 Cas (p)</t>
  </si>
  <si>
    <t>EA</t>
  </si>
  <si>
    <t>pr_4</t>
  </si>
  <si>
    <t>~</t>
  </si>
  <si>
    <t>GCVS</t>
  </si>
  <si>
    <t>OEJV 0107</t>
  </si>
  <si>
    <t>IBVS 6193</t>
  </si>
  <si>
    <t>I</t>
  </si>
  <si>
    <t>OEJV 0074</t>
  </si>
  <si>
    <t>II</t>
  </si>
  <si>
    <t>OEJV 0137</t>
  </si>
  <si>
    <t>OEJV 0160</t>
  </si>
  <si>
    <t>BAD?</t>
  </si>
  <si>
    <t>pg</t>
  </si>
  <si>
    <t>vis</t>
  </si>
  <si>
    <t>PE</t>
  </si>
  <si>
    <t>CCD</t>
  </si>
  <si>
    <t>s7</t>
  </si>
  <si>
    <t>OEJV 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</si>
</sst>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1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 applyAlignment="1"/>
    <xf numFmtId="22" fontId="12" fillId="0" borderId="0" xfId="0" applyNumberFormat="1" applyFont="1">
      <alignment vertical="top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8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/>
    </xf>
    <xf numFmtId="0" fontId="18" fillId="0" borderId="0" xfId="7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0" xfId="7" applyFont="1" applyAlignment="1">
      <alignment wrapText="1"/>
    </xf>
    <xf numFmtId="0" fontId="5" fillId="0" borderId="0" xfId="7" applyFont="1" applyAlignment="1">
      <alignment horizontal="center" wrapText="1"/>
    </xf>
    <xf numFmtId="0" fontId="5" fillId="0" borderId="0" xfId="7" applyFont="1" applyAlignment="1">
      <alignment horizontal="left" wrapText="1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V0799 Cas - O-C Diagr.</a:t>
            </a:r>
          </a:p>
        </c:rich>
      </c:tx>
      <c:layout>
        <c:manualLayout>
          <c:xMode val="edge"/>
          <c:yMode val="edge"/>
          <c:x val="0.35748842988829294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4545497589659059"/>
          <c:w val="0.81642640465605598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5.0000000000000001E-4</c:v>
                  </c:pt>
                  <c:pt idx="1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3.6999999999999999E-4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5.0000000000000001E-4</c:v>
                  </c:pt>
                  <c:pt idx="1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3.6999999999999999E-4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-2.9999999969732016E-3</c:v>
                </c:pt>
                <c:pt idx="1">
                  <c:v>1.269655000003695</c:v>
                </c:pt>
                <c:pt idx="2">
                  <c:v>0</c:v>
                </c:pt>
                <c:pt idx="3">
                  <c:v>1.1500000036903657E-3</c:v>
                </c:pt>
                <c:pt idx="4">
                  <c:v>9.0000001364387572E-5</c:v>
                </c:pt>
                <c:pt idx="5">
                  <c:v>1.900000061141327E-4</c:v>
                </c:pt>
                <c:pt idx="6">
                  <c:v>2.9000000358792022E-4</c:v>
                </c:pt>
                <c:pt idx="7">
                  <c:v>1.2626149999996414</c:v>
                </c:pt>
                <c:pt idx="8">
                  <c:v>-2.710000000661239E-3</c:v>
                </c:pt>
                <c:pt idx="9">
                  <c:v>-2.1100000012665987E-3</c:v>
                </c:pt>
                <c:pt idx="10">
                  <c:v>-7.100000002537854E-4</c:v>
                </c:pt>
                <c:pt idx="11">
                  <c:v>5.7108347784378566E-2</c:v>
                </c:pt>
                <c:pt idx="12">
                  <c:v>1.2203650000083144</c:v>
                </c:pt>
                <c:pt idx="13">
                  <c:v>-3.510000002279412E-3</c:v>
                </c:pt>
                <c:pt idx="14">
                  <c:v>1.2000750000006519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CF-45FA-AE79-F933989C98B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CF-45FA-AE79-F933989C98B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CF-45FA-AE79-F933989C98B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CF-45FA-AE79-F933989C98B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CF-45FA-AE79-F933989C98B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CF-45FA-AE79-F933989C98B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CF-45FA-AE79-F933989C98B5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  <c:pt idx="11">
                  <c:v>5.7108347784378566E-2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CF-45FA-AE79-F933989C98B5}"/>
            </c:ext>
          </c:extLst>
        </c:ser>
        <c:ser>
          <c:idx val="8"/>
          <c:order val="8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-1.1127004591226911E-5</c:v>
                </c:pt>
                <c:pt idx="1">
                  <c:v>-6.9095111423238134E-4</c:v>
                </c:pt>
                <c:pt idx="2">
                  <c:v>-7.1596136575764117E-4</c:v>
                </c:pt>
                <c:pt idx="3">
                  <c:v>-7.1596136575764117E-4</c:v>
                </c:pt>
                <c:pt idx="4">
                  <c:v>-8.8421214874575302E-4</c:v>
                </c:pt>
                <c:pt idx="5">
                  <c:v>-8.8421214874575302E-4</c:v>
                </c:pt>
                <c:pt idx="6">
                  <c:v>-8.8421214874575302E-4</c:v>
                </c:pt>
                <c:pt idx="7">
                  <c:v>-9.1831703718928917E-4</c:v>
                </c:pt>
                <c:pt idx="8">
                  <c:v>-1.2070717593445622E-3</c:v>
                </c:pt>
                <c:pt idx="9">
                  <c:v>-1.2070717593445622E-3</c:v>
                </c:pt>
                <c:pt idx="10">
                  <c:v>-1.2070717593445622E-3</c:v>
                </c:pt>
                <c:pt idx="11">
                  <c:v>-1.2070717593445622E-3</c:v>
                </c:pt>
                <c:pt idx="12">
                  <c:v>-2.0051261489233089E-3</c:v>
                </c:pt>
                <c:pt idx="13">
                  <c:v>-2.6030985262999766E-3</c:v>
                </c:pt>
                <c:pt idx="14">
                  <c:v>-2.6553926885800648E-3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CF-45FA-AE79-F933989C98B5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1.2944293402274802</c:v>
                </c:pt>
                <c:pt idx="1">
                  <c:v>1.2698576817510785</c:v>
                </c:pt>
                <c:pt idx="2">
                  <c:v>1.2689537076934183</c:v>
                </c:pt>
                <c:pt idx="3">
                  <c:v>1.2689537076934183</c:v>
                </c:pt>
                <c:pt idx="4">
                  <c:v>1.2628724276691583</c:v>
                </c:pt>
                <c:pt idx="5">
                  <c:v>1.2628724276691583</c:v>
                </c:pt>
                <c:pt idx="6">
                  <c:v>1.2628724276691583</c:v>
                </c:pt>
                <c:pt idx="7">
                  <c:v>1.261639735772349</c:v>
                </c:pt>
                <c:pt idx="8">
                  <c:v>1.2512029443793622</c:v>
                </c:pt>
                <c:pt idx="9">
                  <c:v>1.2512029443793622</c:v>
                </c:pt>
                <c:pt idx="10">
                  <c:v>1.2512029443793622</c:v>
                </c:pt>
                <c:pt idx="11">
                  <c:v>1.2512029443793622</c:v>
                </c:pt>
                <c:pt idx="12">
                  <c:v>1.222357953994021</c:v>
                </c:pt>
                <c:pt idx="13">
                  <c:v>1.200744756069962</c:v>
                </c:pt>
                <c:pt idx="14">
                  <c:v>1.1988546284948542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6CF-45FA-AE79-F933989C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097064"/>
        <c:axId val="1"/>
      </c:scatterChart>
      <c:valAx>
        <c:axId val="716097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7089361414366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9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67005633957591"/>
          <c:y val="0.92121498449057504"/>
          <c:w val="0.88727993541870065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V0799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92315501067418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-2.9999999969732016E-3</c:v>
                </c:pt>
                <c:pt idx="2">
                  <c:v>0</c:v>
                </c:pt>
                <c:pt idx="3">
                  <c:v>1.1500000036903657E-3</c:v>
                </c:pt>
                <c:pt idx="4">
                  <c:v>9.0000001364387572E-5</c:v>
                </c:pt>
                <c:pt idx="5">
                  <c:v>1.900000061141327E-4</c:v>
                </c:pt>
                <c:pt idx="6">
                  <c:v>2.9000000358792022E-4</c:v>
                </c:pt>
                <c:pt idx="8">
                  <c:v>-2.710000000661239E-3</c:v>
                </c:pt>
                <c:pt idx="9">
                  <c:v>-2.1100000012665987E-3</c:v>
                </c:pt>
                <c:pt idx="10">
                  <c:v>-7.100000002537854E-4</c:v>
                </c:pt>
                <c:pt idx="13">
                  <c:v>-3.510000002279412E-3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5-4DFA-B1F2-5BF11DB338B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-1.1127004591226911E-5</c:v>
                </c:pt>
                <c:pt idx="1">
                  <c:v>-6.9095111423238134E-4</c:v>
                </c:pt>
                <c:pt idx="2">
                  <c:v>-7.1596136575764117E-4</c:v>
                </c:pt>
                <c:pt idx="3">
                  <c:v>-7.1596136575764117E-4</c:v>
                </c:pt>
                <c:pt idx="4">
                  <c:v>-8.8421214874575302E-4</c:v>
                </c:pt>
                <c:pt idx="5">
                  <c:v>-8.8421214874575302E-4</c:v>
                </c:pt>
                <c:pt idx="6">
                  <c:v>-8.8421214874575302E-4</c:v>
                </c:pt>
                <c:pt idx="7">
                  <c:v>-9.1831703718928917E-4</c:v>
                </c:pt>
                <c:pt idx="8">
                  <c:v>-1.2070717593445622E-3</c:v>
                </c:pt>
                <c:pt idx="9">
                  <c:v>-1.2070717593445622E-3</c:v>
                </c:pt>
                <c:pt idx="10">
                  <c:v>-1.2070717593445622E-3</c:v>
                </c:pt>
                <c:pt idx="11">
                  <c:v>-1.2070717593445622E-3</c:v>
                </c:pt>
                <c:pt idx="12">
                  <c:v>-2.0051261489233089E-3</c:v>
                </c:pt>
                <c:pt idx="13">
                  <c:v>-2.6030985262999766E-3</c:v>
                </c:pt>
                <c:pt idx="14">
                  <c:v>-2.6553926885800648E-3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75-4DFA-B1F2-5BF11DB33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739680"/>
        <c:axId val="1"/>
      </c:scatterChart>
      <c:valAx>
        <c:axId val="723739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1459666813996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739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V0799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816334319529575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1.269655000003695</c:v>
                </c:pt>
                <c:pt idx="7">
                  <c:v>1.2626149999996414</c:v>
                </c:pt>
                <c:pt idx="12">
                  <c:v>1.2203650000083144</c:v>
                </c:pt>
                <c:pt idx="14">
                  <c:v>1.2000750000006519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3-4D6E-A390-424A6ADDC10B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1.2944293402274802</c:v>
                </c:pt>
                <c:pt idx="1">
                  <c:v>1.2698576817510785</c:v>
                </c:pt>
                <c:pt idx="2">
                  <c:v>1.2689537076934183</c:v>
                </c:pt>
                <c:pt idx="3">
                  <c:v>1.2689537076934183</c:v>
                </c:pt>
                <c:pt idx="4">
                  <c:v>1.2628724276691583</c:v>
                </c:pt>
                <c:pt idx="5">
                  <c:v>1.2628724276691583</c:v>
                </c:pt>
                <c:pt idx="6">
                  <c:v>1.2628724276691583</c:v>
                </c:pt>
                <c:pt idx="7">
                  <c:v>1.261639735772349</c:v>
                </c:pt>
                <c:pt idx="8">
                  <c:v>1.2512029443793622</c:v>
                </c:pt>
                <c:pt idx="9">
                  <c:v>1.2512029443793622</c:v>
                </c:pt>
                <c:pt idx="10">
                  <c:v>1.2512029443793622</c:v>
                </c:pt>
                <c:pt idx="11">
                  <c:v>1.2512029443793622</c:v>
                </c:pt>
                <c:pt idx="12">
                  <c:v>1.222357953994021</c:v>
                </c:pt>
                <c:pt idx="13">
                  <c:v>1.200744756069962</c:v>
                </c:pt>
                <c:pt idx="14">
                  <c:v>1.1988546284948542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3-4D6E-A390-424A6ADD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098144"/>
        <c:axId val="1"/>
      </c:scatterChart>
      <c:valAx>
        <c:axId val="71609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2244362311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98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7555305586801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V0799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58064516129032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5.0000000000000001E-4</c:v>
                  </c:pt>
                  <c:pt idx="1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3.6999999999999999E-4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5.0000000000000001E-4</c:v>
                  </c:pt>
                  <c:pt idx="1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3.6999999999999999E-4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-2.9999999969732016E-3</c:v>
                </c:pt>
                <c:pt idx="1">
                  <c:v>1.269655000003695</c:v>
                </c:pt>
                <c:pt idx="2">
                  <c:v>0</c:v>
                </c:pt>
                <c:pt idx="3">
                  <c:v>1.1500000036903657E-3</c:v>
                </c:pt>
                <c:pt idx="4">
                  <c:v>9.0000001364387572E-5</c:v>
                </c:pt>
                <c:pt idx="5">
                  <c:v>1.900000061141327E-4</c:v>
                </c:pt>
                <c:pt idx="6">
                  <c:v>2.9000000358792022E-4</c:v>
                </c:pt>
                <c:pt idx="7">
                  <c:v>1.2626149999996414</c:v>
                </c:pt>
                <c:pt idx="8">
                  <c:v>-2.710000000661239E-3</c:v>
                </c:pt>
                <c:pt idx="9">
                  <c:v>-2.1100000012665987E-3</c:v>
                </c:pt>
                <c:pt idx="10">
                  <c:v>-7.100000002537854E-4</c:v>
                </c:pt>
                <c:pt idx="11">
                  <c:v>5.7108347784378566E-2</c:v>
                </c:pt>
                <c:pt idx="12">
                  <c:v>1.2203650000083144</c:v>
                </c:pt>
                <c:pt idx="13">
                  <c:v>-3.510000002279412E-3</c:v>
                </c:pt>
                <c:pt idx="14">
                  <c:v>1.2000750000006519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E-466E-BD86-02C1634C531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E-466E-BD86-02C1634C531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AE-466E-BD86-02C1634C531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AE-466E-BD86-02C1634C531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AE-466E-BD86-02C1634C531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AE-466E-BD86-02C1634C531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AE-466E-BD86-02C1634C5319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  <c:pt idx="11">
                  <c:v>5.7108347784378566E-2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AE-466E-BD86-02C1634C5319}"/>
            </c:ext>
          </c:extLst>
        </c:ser>
        <c:ser>
          <c:idx val="8"/>
          <c:order val="8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-1.1127004591226911E-5</c:v>
                </c:pt>
                <c:pt idx="1">
                  <c:v>-6.9095111423238134E-4</c:v>
                </c:pt>
                <c:pt idx="2">
                  <c:v>-7.1596136575764117E-4</c:v>
                </c:pt>
                <c:pt idx="3">
                  <c:v>-7.1596136575764117E-4</c:v>
                </c:pt>
                <c:pt idx="4">
                  <c:v>-8.8421214874575302E-4</c:v>
                </c:pt>
                <c:pt idx="5">
                  <c:v>-8.8421214874575302E-4</c:v>
                </c:pt>
                <c:pt idx="6">
                  <c:v>-8.8421214874575302E-4</c:v>
                </c:pt>
                <c:pt idx="7">
                  <c:v>-9.1831703718928917E-4</c:v>
                </c:pt>
                <c:pt idx="8">
                  <c:v>-1.2070717593445622E-3</c:v>
                </c:pt>
                <c:pt idx="9">
                  <c:v>-1.2070717593445622E-3</c:v>
                </c:pt>
                <c:pt idx="10">
                  <c:v>-1.2070717593445622E-3</c:v>
                </c:pt>
                <c:pt idx="11">
                  <c:v>-1.2070717593445622E-3</c:v>
                </c:pt>
                <c:pt idx="12">
                  <c:v>-2.0051261489233089E-3</c:v>
                </c:pt>
                <c:pt idx="13">
                  <c:v>-2.6030985262999766E-3</c:v>
                </c:pt>
                <c:pt idx="14">
                  <c:v>-2.6553926885800648E-3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AE-466E-BD86-02C1634C5319}"/>
            </c:ext>
          </c:extLst>
        </c:ser>
        <c:ser>
          <c:idx val="9"/>
          <c:order val="9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-155</c:v>
                </c:pt>
                <c:pt idx="1">
                  <c:v>-5.5</c:v>
                </c:pt>
                <c:pt idx="2">
                  <c:v>0</c:v>
                </c:pt>
                <c:pt idx="3">
                  <c:v>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44.5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283.5</c:v>
                </c:pt>
                <c:pt idx="13">
                  <c:v>415</c:v>
                </c:pt>
                <c:pt idx="14">
                  <c:v>426.5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1.2944293402274802</c:v>
                </c:pt>
                <c:pt idx="1">
                  <c:v>1.2698576817510785</c:v>
                </c:pt>
                <c:pt idx="2">
                  <c:v>1.2689537076934183</c:v>
                </c:pt>
                <c:pt idx="3">
                  <c:v>1.2689537076934183</c:v>
                </c:pt>
                <c:pt idx="4">
                  <c:v>1.2628724276691583</c:v>
                </c:pt>
                <c:pt idx="5">
                  <c:v>1.2628724276691583</c:v>
                </c:pt>
                <c:pt idx="6">
                  <c:v>1.2628724276691583</c:v>
                </c:pt>
                <c:pt idx="7">
                  <c:v>1.261639735772349</c:v>
                </c:pt>
                <c:pt idx="8">
                  <c:v>1.2512029443793622</c:v>
                </c:pt>
                <c:pt idx="9">
                  <c:v>1.2512029443793622</c:v>
                </c:pt>
                <c:pt idx="10">
                  <c:v>1.2512029443793622</c:v>
                </c:pt>
                <c:pt idx="11">
                  <c:v>1.2512029443793622</c:v>
                </c:pt>
                <c:pt idx="12">
                  <c:v>1.222357953994021</c:v>
                </c:pt>
                <c:pt idx="13">
                  <c:v>1.200744756069962</c:v>
                </c:pt>
                <c:pt idx="14">
                  <c:v>1.1988546284948542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CAE-466E-BD86-02C1634C5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096704"/>
        <c:axId val="1"/>
      </c:scatterChart>
      <c:valAx>
        <c:axId val="716096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96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"/>
          <c:y val="0.92097264437689974"/>
          <c:w val="0.888709677419354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38099</xdr:rowOff>
    </xdr:from>
    <xdr:to>
      <xdr:col>19</xdr:col>
      <xdr:colOff>209550</xdr:colOff>
      <xdr:row>18</xdr:row>
      <xdr:rowOff>104774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99D5B5F1-9D35-F757-78DD-85BD5AA8F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19050</xdr:rowOff>
    </xdr:from>
    <xdr:to>
      <xdr:col>25</xdr:col>
      <xdr:colOff>9525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FEFD9E-B264-8F1D-936E-CEC621DF0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21</xdr:row>
      <xdr:rowOff>9525</xdr:rowOff>
    </xdr:from>
    <xdr:to>
      <xdr:col>24</xdr:col>
      <xdr:colOff>581025</xdr:colOff>
      <xdr:row>38</xdr:row>
      <xdr:rowOff>123825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DF4B275-68CF-49B7-1BAE-146BC2F97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1</xdr:rowOff>
    </xdr:from>
    <xdr:to>
      <xdr:col>12</xdr:col>
      <xdr:colOff>28575</xdr:colOff>
      <xdr:row>18</xdr:row>
      <xdr:rowOff>152401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209B7433-682C-FC8A-8013-C9E3B5724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42578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38</v>
      </c>
      <c r="F1" s="26" t="s">
        <v>39</v>
      </c>
      <c r="G1" s="27">
        <v>2011</v>
      </c>
      <c r="H1" s="28">
        <v>1</v>
      </c>
      <c r="I1" s="29" t="s">
        <v>40</v>
      </c>
      <c r="J1" s="26" t="s">
        <v>41</v>
      </c>
      <c r="K1" s="30">
        <v>3.0527500000000001</v>
      </c>
      <c r="L1" s="31">
        <v>61.391800000000003</v>
      </c>
      <c r="M1" s="32">
        <v>55644.466188347782</v>
      </c>
      <c r="N1" s="32">
        <v>7.6903478629316231</v>
      </c>
      <c r="O1" s="33" t="s">
        <v>42</v>
      </c>
      <c r="P1" s="34">
        <v>8.8000000000000007</v>
      </c>
      <c r="Q1" s="34">
        <v>9.1</v>
      </c>
      <c r="R1" s="35" t="s">
        <v>43</v>
      </c>
      <c r="S1" s="36" t="s">
        <v>44</v>
      </c>
    </row>
    <row r="2" spans="1:19" x14ac:dyDescent="0.2">
      <c r="A2" t="s">
        <v>16</v>
      </c>
      <c r="B2" t="s">
        <v>42</v>
      </c>
      <c r="C2" s="37"/>
      <c r="D2" s="38"/>
    </row>
    <row r="3" spans="1:19" ht="13.5" thickBot="1" x14ac:dyDescent="0.25"/>
    <row r="4" spans="1:19" ht="14.25" thickTop="1" thickBot="1" x14ac:dyDescent="0.25">
      <c r="A4" s="6" t="s">
        <v>0</v>
      </c>
      <c r="C4" s="39">
        <v>54812.483999999997</v>
      </c>
      <c r="D4" s="40">
        <v>7.7030099999999999</v>
      </c>
    </row>
    <row r="5" spans="1:19" ht="13.5" thickTop="1" x14ac:dyDescent="0.2">
      <c r="A5" s="19" t="s">
        <v>30</v>
      </c>
      <c r="B5" s="13"/>
      <c r="C5" s="20">
        <v>-9.5</v>
      </c>
      <c r="D5" s="13" t="s">
        <v>31</v>
      </c>
      <c r="E5" s="13"/>
    </row>
    <row r="6" spans="1:19" x14ac:dyDescent="0.2">
      <c r="A6" s="6" t="s">
        <v>1</v>
      </c>
    </row>
    <row r="7" spans="1:19" x14ac:dyDescent="0.2">
      <c r="A7" t="s">
        <v>2</v>
      </c>
      <c r="C7" s="55">
        <v>54812.483999999997</v>
      </c>
      <c r="D7" s="42" t="s">
        <v>45</v>
      </c>
    </row>
    <row r="8" spans="1:19" x14ac:dyDescent="0.2">
      <c r="A8" t="s">
        <v>3</v>
      </c>
      <c r="C8" s="55">
        <v>7.7030099999999999</v>
      </c>
      <c r="D8" s="43" t="str">
        <f>D7</f>
        <v>GCVS</v>
      </c>
    </row>
    <row r="9" spans="1:19" x14ac:dyDescent="0.2">
      <c r="A9" s="11" t="s">
        <v>27</v>
      </c>
      <c r="B9" s="11"/>
      <c r="C9" s="12">
        <v>21</v>
      </c>
      <c r="D9" s="12">
        <v>21</v>
      </c>
    </row>
    <row r="10" spans="1:19" ht="13.5" thickBot="1" x14ac:dyDescent="0.25">
      <c r="A10" s="13"/>
      <c r="B10" s="13"/>
      <c r="C10" s="5" t="s">
        <v>18</v>
      </c>
      <c r="D10" s="5" t="s">
        <v>19</v>
      </c>
    </row>
    <row r="11" spans="1:19" x14ac:dyDescent="0.2">
      <c r="A11" s="13" t="s">
        <v>13</v>
      </c>
      <c r="B11" s="13"/>
      <c r="C11" s="14">
        <f ca="1">INTERCEPT(INDIRECT(C14):R$935,INDIRECT(C13):$F$935)</f>
        <v>-7.1596136575764117E-4</v>
      </c>
      <c r="D11" s="14">
        <f ca="1">INTERCEPT(INDIRECT(D14):S$935,INDIRECT(D13):$F$935)</f>
        <v>1.2689537076934183</v>
      </c>
      <c r="E11" s="11" t="s">
        <v>33</v>
      </c>
      <c r="F11">
        <v>1</v>
      </c>
    </row>
    <row r="12" spans="1:19" x14ac:dyDescent="0.2">
      <c r="A12" s="13" t="s">
        <v>14</v>
      </c>
      <c r="B12" s="13"/>
      <c r="C12" s="14">
        <f ca="1">SLOPE(INDIRECT(C14):R$935,INDIRECT(C13):$F$935)</f>
        <v>-4.5473184591381568E-6</v>
      </c>
      <c r="D12" s="14">
        <f ca="1">SLOPE(INDIRECT(D14):S$935,INDIRECT(D13):$F$935)</f>
        <v>-1.6435891957459339E-4</v>
      </c>
      <c r="E12" s="11" t="s">
        <v>34</v>
      </c>
      <c r="F12" s="21">
        <f ca="1">NOW()+15018.5+$C$5/24</f>
        <v>60329.730185069442</v>
      </c>
    </row>
    <row r="13" spans="1:19" x14ac:dyDescent="0.2">
      <c r="A13" s="11" t="s">
        <v>28</v>
      </c>
      <c r="B13" s="11"/>
      <c r="C13" s="12" t="str">
        <f>"F"&amp;C9</f>
        <v>F21</v>
      </c>
      <c r="D13" s="12" t="str">
        <f>"F"&amp;D9</f>
        <v>F21</v>
      </c>
      <c r="E13" s="11" t="s">
        <v>35</v>
      </c>
      <c r="F13" s="21">
        <f ca="1">ROUND(2*(F12-$C$7)/$C$8,0)/2+F11</f>
        <v>717</v>
      </c>
    </row>
    <row r="14" spans="1:19" x14ac:dyDescent="0.2">
      <c r="A14" s="11" t="s">
        <v>29</v>
      </c>
      <c r="B14" s="11"/>
      <c r="C14" s="12" t="str">
        <f>"R"&amp;C9</f>
        <v>R21</v>
      </c>
      <c r="D14" s="12" t="str">
        <f>"S"&amp;D9</f>
        <v>S21</v>
      </c>
      <c r="E14" s="11" t="s">
        <v>36</v>
      </c>
      <c r="F14" s="22">
        <f ca="1">ROUND(2*(F12-$C$15)/$C$16,0)/2+F11</f>
        <v>291</v>
      </c>
    </row>
    <row r="15" spans="1:19" x14ac:dyDescent="0.2">
      <c r="A15" s="15" t="s">
        <v>15</v>
      </c>
      <c r="B15" s="13"/>
      <c r="C15" s="16">
        <f ca="1">($C7+C11)+($C8+C12)*INT(MAX($F21:$F3533))</f>
        <v>58093.963606880963</v>
      </c>
      <c r="D15" s="16">
        <f ca="1">($C7+D11)+($C8+D12)*INT(MAX($F21:$F3533))</f>
        <v>58095.165196807953</v>
      </c>
      <c r="E15" s="11" t="s">
        <v>37</v>
      </c>
      <c r="F15" s="23">
        <f ca="1">+$C$15+$C$16*F14-15018.5-$C$5/24</f>
        <v>45317.434026944626</v>
      </c>
    </row>
    <row r="16" spans="1:19" x14ac:dyDescent="0.2">
      <c r="A16" s="17" t="s">
        <v>4</v>
      </c>
      <c r="B16" s="13"/>
      <c r="C16" s="18">
        <f ca="1">+$C8+C12</f>
        <v>7.7030054526815404</v>
      </c>
      <c r="D16" s="14">
        <f ca="1">+$C8+D12</f>
        <v>7.7028456410804251</v>
      </c>
      <c r="E16" s="24"/>
      <c r="F16" s="24" t="s">
        <v>32</v>
      </c>
    </row>
    <row r="17" spans="1:21" ht="13.5" thickBot="1" x14ac:dyDescent="0.25">
      <c r="A17" s="10" t="s">
        <v>26</v>
      </c>
      <c r="C17">
        <f>COUNT(C21:C1247)</f>
        <v>15</v>
      </c>
    </row>
    <row r="18" spans="1:21" ht="14.25" thickTop="1" thickBot="1" x14ac:dyDescent="0.25">
      <c r="A18" s="6" t="s">
        <v>20</v>
      </c>
      <c r="C18" s="3">
        <f ca="1">+C15</f>
        <v>58093.963606880963</v>
      </c>
      <c r="D18" s="4">
        <f ca="1">+C16</f>
        <v>7.7030054526815404</v>
      </c>
      <c r="E18" s="25">
        <f>R19</f>
        <v>10</v>
      </c>
    </row>
    <row r="19" spans="1:21" ht="14.25" thickTop="1" thickBot="1" x14ac:dyDescent="0.25">
      <c r="A19" s="6" t="s">
        <v>21</v>
      </c>
      <c r="C19" s="3">
        <f ca="1">+D15</f>
        <v>58095.165196807953</v>
      </c>
      <c r="D19" s="4">
        <f ca="1">+D16</f>
        <v>7.7028456410804251</v>
      </c>
      <c r="E19" s="25">
        <f>S19</f>
        <v>4</v>
      </c>
      <c r="R19">
        <f>COUNT(R21:R322)</f>
        <v>10</v>
      </c>
      <c r="S19">
        <f>COUNT(S21:S322)</f>
        <v>4</v>
      </c>
    </row>
    <row r="20" spans="1:21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54</v>
      </c>
      <c r="I20" s="8" t="s">
        <v>55</v>
      </c>
      <c r="J20" s="8" t="s">
        <v>56</v>
      </c>
      <c r="K20" s="8" t="s">
        <v>57</v>
      </c>
      <c r="L20" s="8" t="s">
        <v>24</v>
      </c>
      <c r="M20" s="8" t="s">
        <v>17</v>
      </c>
      <c r="N20" s="8" t="s">
        <v>58</v>
      </c>
      <c r="O20" s="8" t="s">
        <v>22</v>
      </c>
      <c r="P20" s="7" t="s">
        <v>23</v>
      </c>
      <c r="Q20" s="5" t="s">
        <v>12</v>
      </c>
      <c r="R20" s="9" t="s">
        <v>18</v>
      </c>
      <c r="S20" s="9" t="s">
        <v>19</v>
      </c>
      <c r="U20" s="48" t="s">
        <v>53</v>
      </c>
    </row>
    <row r="21" spans="1:21" x14ac:dyDescent="0.2">
      <c r="A21" s="44" t="s">
        <v>49</v>
      </c>
      <c r="B21" s="45" t="s">
        <v>50</v>
      </c>
      <c r="C21" s="44">
        <v>53618.514450000002</v>
      </c>
      <c r="D21" s="44">
        <v>5.0000000000000001E-4</v>
      </c>
      <c r="E21">
        <f t="shared" ref="E21:E33" si="0">+(C21-C$7)/C$8</f>
        <v>-155.00038945814615</v>
      </c>
      <c r="F21">
        <f t="shared" ref="F21:F35" si="1">ROUND(2*E21,0)/2</f>
        <v>-155</v>
      </c>
      <c r="G21">
        <f t="shared" ref="G21:G33" si="2">+C21-(C$7+F21*C$8)</f>
        <v>-2.9999999969732016E-3</v>
      </c>
      <c r="H21">
        <f t="shared" ref="H21:H35" si="3">+G21</f>
        <v>-2.9999999969732016E-3</v>
      </c>
      <c r="O21">
        <f t="shared" ref="O21:O33" ca="1" si="4">+C$11+C$12*$F21</f>
        <v>-1.1127004591226911E-5</v>
      </c>
      <c r="P21">
        <f t="shared" ref="P21:P33" ca="1" si="5">+D$11+D$12*$F21</f>
        <v>1.2944293402274802</v>
      </c>
      <c r="Q21" s="2">
        <f t="shared" ref="Q21:Q33" si="6">+C21-15018.5</f>
        <v>38600.014450000002</v>
      </c>
      <c r="R21">
        <f>G21</f>
        <v>-2.9999999969732016E-3</v>
      </c>
    </row>
    <row r="22" spans="1:21" x14ac:dyDescent="0.2">
      <c r="A22" s="44" t="s">
        <v>46</v>
      </c>
      <c r="B22" s="45" t="s">
        <v>48</v>
      </c>
      <c r="C22" s="44">
        <v>54771.3871</v>
      </c>
      <c r="D22" s="44">
        <v>1E-4</v>
      </c>
      <c r="E22">
        <f t="shared" si="0"/>
        <v>-5.3351741721738417</v>
      </c>
      <c r="F22">
        <f t="shared" si="1"/>
        <v>-5.5</v>
      </c>
      <c r="G22">
        <f t="shared" si="2"/>
        <v>1.269655000003695</v>
      </c>
      <c r="H22">
        <f t="shared" si="3"/>
        <v>1.269655000003695</v>
      </c>
      <c r="O22">
        <f t="shared" ca="1" si="4"/>
        <v>-6.9095111423238134E-4</v>
      </c>
      <c r="P22">
        <f t="shared" ca="1" si="5"/>
        <v>1.2698576817510785</v>
      </c>
      <c r="Q22" s="2">
        <f t="shared" si="6"/>
        <v>39752.8871</v>
      </c>
      <c r="S22">
        <f>G22</f>
        <v>1.269655000003695</v>
      </c>
    </row>
    <row r="23" spans="1:21" x14ac:dyDescent="0.2">
      <c r="A23" t="s">
        <v>45</v>
      </c>
      <c r="C23" s="41">
        <v>54812.483999999997</v>
      </c>
      <c r="D23" s="41"/>
      <c r="E23">
        <f t="shared" si="0"/>
        <v>0</v>
      </c>
      <c r="F23">
        <f t="shared" si="1"/>
        <v>0</v>
      </c>
      <c r="G23">
        <f t="shared" si="2"/>
        <v>0</v>
      </c>
      <c r="H23">
        <f t="shared" si="3"/>
        <v>0</v>
      </c>
      <c r="O23">
        <f t="shared" ca="1" si="4"/>
        <v>-7.1596136575764117E-4</v>
      </c>
      <c r="P23">
        <f t="shared" ca="1" si="5"/>
        <v>1.2689537076934183</v>
      </c>
      <c r="Q23" s="2">
        <f t="shared" si="6"/>
        <v>39793.983999999997</v>
      </c>
      <c r="R23">
        <f>G23</f>
        <v>0</v>
      </c>
    </row>
    <row r="24" spans="1:21" x14ac:dyDescent="0.2">
      <c r="A24" s="44" t="s">
        <v>46</v>
      </c>
      <c r="B24" s="45" t="s">
        <v>50</v>
      </c>
      <c r="C24" s="44">
        <v>54812.48515</v>
      </c>
      <c r="D24" s="44">
        <v>1E-4</v>
      </c>
      <c r="E24">
        <f t="shared" si="0"/>
        <v>1.4929229011650843E-4</v>
      </c>
      <c r="F24">
        <f t="shared" si="1"/>
        <v>0</v>
      </c>
      <c r="G24">
        <f t="shared" si="2"/>
        <v>1.1500000036903657E-3</v>
      </c>
      <c r="H24">
        <f t="shared" si="3"/>
        <v>1.1500000036903657E-3</v>
      </c>
      <c r="O24">
        <f t="shared" ca="1" si="4"/>
        <v>-7.1596136575764117E-4</v>
      </c>
      <c r="P24">
        <f t="shared" ca="1" si="5"/>
        <v>1.2689537076934183</v>
      </c>
      <c r="Q24" s="2">
        <f t="shared" si="6"/>
        <v>39793.98515</v>
      </c>
      <c r="R24">
        <f>G24</f>
        <v>1.1500000036903657E-3</v>
      </c>
    </row>
    <row r="25" spans="1:21" x14ac:dyDescent="0.2">
      <c r="A25" s="44" t="s">
        <v>51</v>
      </c>
      <c r="B25" s="45" t="s">
        <v>50</v>
      </c>
      <c r="C25" s="44">
        <v>55097.495459999998</v>
      </c>
      <c r="D25" s="44">
        <v>2.0000000000000001E-4</v>
      </c>
      <c r="E25">
        <f t="shared" si="0"/>
        <v>37.000011683744603</v>
      </c>
      <c r="F25">
        <f t="shared" si="1"/>
        <v>37</v>
      </c>
      <c r="G25">
        <f t="shared" si="2"/>
        <v>9.0000001364387572E-5</v>
      </c>
      <c r="H25">
        <f t="shared" si="3"/>
        <v>9.0000001364387572E-5</v>
      </c>
      <c r="O25">
        <f t="shared" ca="1" si="4"/>
        <v>-8.8421214874575302E-4</v>
      </c>
      <c r="P25">
        <f t="shared" ca="1" si="5"/>
        <v>1.2628724276691583</v>
      </c>
      <c r="Q25" s="2">
        <f t="shared" si="6"/>
        <v>40078.995459999998</v>
      </c>
      <c r="R25">
        <f>G25</f>
        <v>9.0000001364387572E-5</v>
      </c>
    </row>
    <row r="26" spans="1:21" x14ac:dyDescent="0.2">
      <c r="A26" s="44" t="s">
        <v>51</v>
      </c>
      <c r="B26" s="45" t="s">
        <v>50</v>
      </c>
      <c r="C26" s="44">
        <v>55097.495560000003</v>
      </c>
      <c r="D26" s="44">
        <v>1E-4</v>
      </c>
      <c r="E26">
        <f t="shared" si="0"/>
        <v>37.000024665683455</v>
      </c>
      <c r="F26">
        <f t="shared" si="1"/>
        <v>37</v>
      </c>
      <c r="G26">
        <f t="shared" si="2"/>
        <v>1.900000061141327E-4</v>
      </c>
      <c r="H26">
        <f t="shared" si="3"/>
        <v>1.900000061141327E-4</v>
      </c>
      <c r="O26">
        <f t="shared" ca="1" si="4"/>
        <v>-8.8421214874575302E-4</v>
      </c>
      <c r="P26">
        <f t="shared" ca="1" si="5"/>
        <v>1.2628724276691583</v>
      </c>
      <c r="Q26" s="2">
        <f t="shared" si="6"/>
        <v>40078.995560000003</v>
      </c>
      <c r="R26">
        <f>G26</f>
        <v>1.900000061141327E-4</v>
      </c>
    </row>
    <row r="27" spans="1:21" x14ac:dyDescent="0.2">
      <c r="A27" s="44" t="s">
        <v>51</v>
      </c>
      <c r="B27" s="45" t="s">
        <v>50</v>
      </c>
      <c r="C27" s="44">
        <v>55097.49566</v>
      </c>
      <c r="D27" s="44">
        <v>2.0000000000000001E-4</v>
      </c>
      <c r="E27">
        <f t="shared" si="0"/>
        <v>37.000037647621355</v>
      </c>
      <c r="F27">
        <f t="shared" si="1"/>
        <v>37</v>
      </c>
      <c r="G27">
        <f t="shared" si="2"/>
        <v>2.9000000358792022E-4</v>
      </c>
      <c r="H27">
        <f t="shared" si="3"/>
        <v>2.9000000358792022E-4</v>
      </c>
      <c r="O27">
        <f t="shared" ca="1" si="4"/>
        <v>-8.8421214874575302E-4</v>
      </c>
      <c r="P27">
        <f t="shared" ca="1" si="5"/>
        <v>1.2628724276691583</v>
      </c>
      <c r="Q27" s="2">
        <f t="shared" si="6"/>
        <v>40078.99566</v>
      </c>
      <c r="R27">
        <f>G27</f>
        <v>2.9000000358792022E-4</v>
      </c>
    </row>
    <row r="28" spans="1:21" x14ac:dyDescent="0.2">
      <c r="A28" s="44" t="s">
        <v>51</v>
      </c>
      <c r="B28" s="45" t="s">
        <v>48</v>
      </c>
      <c r="C28" s="44">
        <v>55156.530559999999</v>
      </c>
      <c r="D28" s="44">
        <v>2.9999999999999997E-4</v>
      </c>
      <c r="E28">
        <f t="shared" si="0"/>
        <v>44.663911899374725</v>
      </c>
      <c r="F28">
        <f t="shared" si="1"/>
        <v>44.5</v>
      </c>
      <c r="G28">
        <f t="shared" si="2"/>
        <v>1.2626149999996414</v>
      </c>
      <c r="H28">
        <f t="shared" si="3"/>
        <v>1.2626149999996414</v>
      </c>
      <c r="O28">
        <f t="shared" ca="1" si="4"/>
        <v>-9.1831703718928917E-4</v>
      </c>
      <c r="P28">
        <f t="shared" ca="1" si="5"/>
        <v>1.261639735772349</v>
      </c>
      <c r="Q28" s="2">
        <f t="shared" si="6"/>
        <v>40138.030559999999</v>
      </c>
      <c r="S28">
        <f>G28</f>
        <v>1.2626149999996414</v>
      </c>
    </row>
    <row r="29" spans="1:21" x14ac:dyDescent="0.2">
      <c r="A29" s="46" t="s">
        <v>52</v>
      </c>
      <c r="B29" s="47" t="s">
        <v>48</v>
      </c>
      <c r="C29" s="46">
        <v>55644.406369999997</v>
      </c>
      <c r="D29" s="46">
        <v>5.0000000000000001E-4</v>
      </c>
      <c r="E29">
        <f t="shared" si="0"/>
        <v>107.99964818947402</v>
      </c>
      <c r="F29">
        <f t="shared" si="1"/>
        <v>108</v>
      </c>
      <c r="G29">
        <f t="shared" si="2"/>
        <v>-2.710000000661239E-3</v>
      </c>
      <c r="H29">
        <f t="shared" si="3"/>
        <v>-2.710000000661239E-3</v>
      </c>
      <c r="O29">
        <f t="shared" ca="1" si="4"/>
        <v>-1.2070717593445622E-3</v>
      </c>
      <c r="P29">
        <f t="shared" ca="1" si="5"/>
        <v>1.2512029443793622</v>
      </c>
      <c r="Q29" s="2">
        <f t="shared" si="6"/>
        <v>40625.906369999997</v>
      </c>
      <c r="R29">
        <f>G29</f>
        <v>-2.710000000661239E-3</v>
      </c>
    </row>
    <row r="30" spans="1:21" x14ac:dyDescent="0.2">
      <c r="A30" s="46" t="s">
        <v>52</v>
      </c>
      <c r="B30" s="47" t="s">
        <v>48</v>
      </c>
      <c r="C30" s="46">
        <v>55644.406969999996</v>
      </c>
      <c r="D30" s="46">
        <v>2.0000000000000001E-4</v>
      </c>
      <c r="E30">
        <f t="shared" si="0"/>
        <v>107.99972608110332</v>
      </c>
      <c r="F30">
        <f t="shared" si="1"/>
        <v>108</v>
      </c>
      <c r="G30">
        <f t="shared" si="2"/>
        <v>-2.1100000012665987E-3</v>
      </c>
      <c r="H30">
        <f t="shared" si="3"/>
        <v>-2.1100000012665987E-3</v>
      </c>
      <c r="O30">
        <f t="shared" ca="1" si="4"/>
        <v>-1.2070717593445622E-3</v>
      </c>
      <c r="P30">
        <f t="shared" ca="1" si="5"/>
        <v>1.2512029443793622</v>
      </c>
      <c r="Q30" s="2">
        <f t="shared" si="6"/>
        <v>40625.906969999996</v>
      </c>
      <c r="R30">
        <f>G30</f>
        <v>-2.1100000012665987E-3</v>
      </c>
    </row>
    <row r="31" spans="1:21" x14ac:dyDescent="0.2">
      <c r="A31" s="46" t="s">
        <v>52</v>
      </c>
      <c r="B31" s="47" t="s">
        <v>48</v>
      </c>
      <c r="C31" s="46">
        <v>55644.408369999997</v>
      </c>
      <c r="D31" s="46">
        <v>8.0000000000000004E-4</v>
      </c>
      <c r="E31">
        <f t="shared" si="0"/>
        <v>107.99990782823866</v>
      </c>
      <c r="F31">
        <f t="shared" si="1"/>
        <v>108</v>
      </c>
      <c r="G31">
        <f t="shared" si="2"/>
        <v>-7.100000002537854E-4</v>
      </c>
      <c r="H31">
        <f t="shared" si="3"/>
        <v>-7.100000002537854E-4</v>
      </c>
      <c r="O31">
        <f t="shared" ca="1" si="4"/>
        <v>-1.2070717593445622E-3</v>
      </c>
      <c r="P31">
        <f t="shared" ca="1" si="5"/>
        <v>1.2512029443793622</v>
      </c>
      <c r="Q31" s="2">
        <f t="shared" si="6"/>
        <v>40625.908369999997</v>
      </c>
      <c r="R31">
        <f>G31</f>
        <v>-7.100000002537854E-4</v>
      </c>
    </row>
    <row r="32" spans="1:21" x14ac:dyDescent="0.2">
      <c r="A32" t="s">
        <v>46</v>
      </c>
      <c r="C32" s="41">
        <v>55644.466188347782</v>
      </c>
      <c r="D32" s="41" t="s">
        <v>25</v>
      </c>
      <c r="E32">
        <f t="shared" si="0"/>
        <v>108.00741377043329</v>
      </c>
      <c r="F32">
        <f t="shared" si="1"/>
        <v>108</v>
      </c>
      <c r="G32">
        <f t="shared" si="2"/>
        <v>5.7108347784378566E-2</v>
      </c>
      <c r="H32">
        <f t="shared" si="3"/>
        <v>5.7108347784378566E-2</v>
      </c>
      <c r="O32">
        <f t="shared" ca="1" si="4"/>
        <v>-1.2070717593445622E-3</v>
      </c>
      <c r="P32">
        <f t="shared" ca="1" si="5"/>
        <v>1.2512029443793622</v>
      </c>
      <c r="Q32" s="2">
        <f t="shared" si="6"/>
        <v>40625.966188347782</v>
      </c>
      <c r="U32">
        <f>G32</f>
        <v>5.7108347784378566E-2</v>
      </c>
    </row>
    <row r="33" spans="1:19" x14ac:dyDescent="0.2">
      <c r="A33" s="49" t="s">
        <v>47</v>
      </c>
      <c r="B33" s="50" t="s">
        <v>48</v>
      </c>
      <c r="C33" s="51">
        <v>56997.507700000002</v>
      </c>
      <c r="D33" s="51">
        <v>2.0000000000000001E-4</v>
      </c>
      <c r="E33">
        <f t="shared" si="0"/>
        <v>283.65842703047321</v>
      </c>
      <c r="F33">
        <f t="shared" si="1"/>
        <v>283.5</v>
      </c>
      <c r="G33">
        <f t="shared" si="2"/>
        <v>1.2203650000083144</v>
      </c>
      <c r="H33">
        <f t="shared" si="3"/>
        <v>1.2203650000083144</v>
      </c>
      <c r="O33">
        <f t="shared" ca="1" si="4"/>
        <v>-2.0051261489233089E-3</v>
      </c>
      <c r="P33">
        <f t="shared" ca="1" si="5"/>
        <v>1.222357953994021</v>
      </c>
      <c r="Q33" s="2">
        <f t="shared" si="6"/>
        <v>41979.007700000002</v>
      </c>
      <c r="S33">
        <f>G33</f>
        <v>1.2203650000083144</v>
      </c>
    </row>
    <row r="34" spans="1:19" x14ac:dyDescent="0.2">
      <c r="A34" s="52" t="s">
        <v>59</v>
      </c>
      <c r="B34" s="53" t="s">
        <v>50</v>
      </c>
      <c r="C34" s="54">
        <v>58009.229639999998</v>
      </c>
      <c r="D34" s="54">
        <v>2.0000000000000001E-4</v>
      </c>
      <c r="E34">
        <f>+(C34-C$7)/C$8</f>
        <v>414.99954433396829</v>
      </c>
      <c r="F34">
        <f t="shared" si="1"/>
        <v>415</v>
      </c>
      <c r="G34">
        <f>+C34-(C$7+F34*C$8)</f>
        <v>-3.510000002279412E-3</v>
      </c>
      <c r="H34">
        <f t="shared" si="3"/>
        <v>-3.510000002279412E-3</v>
      </c>
      <c r="O34">
        <f ca="1">+C$11+C$12*$F34</f>
        <v>-2.6030985262999766E-3</v>
      </c>
      <c r="P34">
        <f ca="1">+D$11+D$12*$F34</f>
        <v>1.200744756069962</v>
      </c>
      <c r="Q34" s="2">
        <f>+C34-15018.5</f>
        <v>42990.729639999998</v>
      </c>
      <c r="R34">
        <f>G34</f>
        <v>-3.510000002279412E-3</v>
      </c>
    </row>
    <row r="35" spans="1:19" x14ac:dyDescent="0.2">
      <c r="A35" s="52" t="s">
        <v>59</v>
      </c>
      <c r="B35" s="53" t="s">
        <v>48</v>
      </c>
      <c r="C35" s="54">
        <v>58099.01784</v>
      </c>
      <c r="D35" s="54">
        <v>3.6999999999999999E-4</v>
      </c>
      <c r="E35">
        <f>+(C35-C$7)/C$8</f>
        <v>426.65579299520624</v>
      </c>
      <c r="F35">
        <f t="shared" si="1"/>
        <v>426.5</v>
      </c>
      <c r="G35">
        <f>+C35-(C$7+F35*C$8)</f>
        <v>1.2000750000006519</v>
      </c>
      <c r="H35">
        <f t="shared" si="3"/>
        <v>1.2000750000006519</v>
      </c>
      <c r="O35">
        <f ca="1">+C$11+C$12*$F35</f>
        <v>-2.6553926885800648E-3</v>
      </c>
      <c r="P35">
        <f ca="1">+D$11+D$12*$F35</f>
        <v>1.1988546284948542</v>
      </c>
      <c r="Q35" s="2">
        <f>+C35-15018.5</f>
        <v>43080.51784</v>
      </c>
      <c r="S35">
        <f>G35</f>
        <v>1.2000750000006519</v>
      </c>
    </row>
  </sheetData>
  <protectedRanges>
    <protectedRange sqref="A34:D35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2024-01-20T04:31:28Z</dcterms:modified>
</cp:coreProperties>
</file>