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D545FD5-0491-41C8-A794-B445C0F8199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90" i="1" l="1"/>
  <c r="D9" i="1"/>
  <c r="C9" i="1"/>
  <c r="Q82" i="1"/>
  <c r="Q88" i="1"/>
  <c r="G76" i="2"/>
  <c r="C76" i="2"/>
  <c r="G78" i="2"/>
  <c r="C78" i="2"/>
  <c r="G75" i="2"/>
  <c r="C75" i="2"/>
  <c r="G74" i="2"/>
  <c r="C74" i="2"/>
  <c r="G73" i="2"/>
  <c r="C73" i="2"/>
  <c r="G72" i="2"/>
  <c r="C72" i="2"/>
  <c r="G77" i="2"/>
  <c r="C77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76" i="2"/>
  <c r="B76" i="2"/>
  <c r="F76" i="2"/>
  <c r="D76" i="2"/>
  <c r="A76" i="2"/>
  <c r="H78" i="2"/>
  <c r="D78" i="2"/>
  <c r="B78" i="2"/>
  <c r="A78" i="2"/>
  <c r="H75" i="2"/>
  <c r="B75" i="2"/>
  <c r="D75" i="2"/>
  <c r="A75" i="2"/>
  <c r="H74" i="2"/>
  <c r="D74" i="2"/>
  <c r="B74" i="2"/>
  <c r="A74" i="2"/>
  <c r="H73" i="2"/>
  <c r="B73" i="2"/>
  <c r="D73" i="2"/>
  <c r="A73" i="2"/>
  <c r="H72" i="2"/>
  <c r="D72" i="2"/>
  <c r="B72" i="2"/>
  <c r="A72" i="2"/>
  <c r="H77" i="2"/>
  <c r="B77" i="2"/>
  <c r="D77" i="2"/>
  <c r="A77" i="2"/>
  <c r="H71" i="2"/>
  <c r="D71" i="2"/>
  <c r="B71" i="2"/>
  <c r="A71" i="2"/>
  <c r="H70" i="2"/>
  <c r="B70" i="2"/>
  <c r="D70" i="2"/>
  <c r="A70" i="2"/>
  <c r="H69" i="2"/>
  <c r="D69" i="2"/>
  <c r="B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D57" i="2"/>
  <c r="B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B11" i="2"/>
  <c r="D11" i="2"/>
  <c r="A11" i="2"/>
  <c r="Q89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5" i="1"/>
  <c r="Q87" i="1"/>
  <c r="Q31" i="1"/>
  <c r="Q30" i="1"/>
  <c r="Q29" i="1"/>
  <c r="Q28" i="1"/>
  <c r="Q27" i="1"/>
  <c r="Q26" i="1"/>
  <c r="Q25" i="1"/>
  <c r="Q24" i="1"/>
  <c r="Q23" i="1"/>
  <c r="Q22" i="1"/>
  <c r="Q21" i="1"/>
  <c r="F16" i="1"/>
  <c r="F17" i="1" s="1"/>
  <c r="C17" i="1"/>
  <c r="Q86" i="1"/>
  <c r="Q84" i="1"/>
  <c r="Q83" i="1"/>
  <c r="E18" i="2"/>
  <c r="E48" i="2"/>
  <c r="E54" i="2"/>
  <c r="E90" i="1"/>
  <c r="F90" i="1"/>
  <c r="E84" i="1"/>
  <c r="F84" i="1"/>
  <c r="E82" i="1"/>
  <c r="E77" i="2" s="1"/>
  <c r="F82" i="1"/>
  <c r="G82" i="1" s="1"/>
  <c r="I82" i="1" s="1"/>
  <c r="E25" i="1"/>
  <c r="F25" i="1" s="1"/>
  <c r="G25" i="1" s="1"/>
  <c r="H25" i="1" s="1"/>
  <c r="E33" i="1"/>
  <c r="F33" i="1"/>
  <c r="E41" i="1"/>
  <c r="E31" i="2" s="1"/>
  <c r="F41" i="1"/>
  <c r="G41" i="1" s="1"/>
  <c r="H41" i="1" s="1"/>
  <c r="E49" i="1"/>
  <c r="F49" i="1"/>
  <c r="E57" i="1"/>
  <c r="F57" i="1"/>
  <c r="G57" i="1"/>
  <c r="H57" i="1"/>
  <c r="E65" i="1"/>
  <c r="F65" i="1" s="1"/>
  <c r="G65" i="1" s="1"/>
  <c r="H65" i="1" s="1"/>
  <c r="E73" i="1"/>
  <c r="F73" i="1"/>
  <c r="G73" i="1" s="1"/>
  <c r="H73" i="1" s="1"/>
  <c r="E81" i="1"/>
  <c r="E71" i="2" s="1"/>
  <c r="F81" i="1"/>
  <c r="G81" i="1" s="1"/>
  <c r="H81" i="1" s="1"/>
  <c r="E89" i="1"/>
  <c r="F89" i="1" s="1"/>
  <c r="G89" i="1" s="1"/>
  <c r="K89" i="1" s="1"/>
  <c r="E28" i="1"/>
  <c r="F28" i="1"/>
  <c r="G28" i="1" s="1"/>
  <c r="H28" i="1" s="1"/>
  <c r="E36" i="1"/>
  <c r="F36" i="1"/>
  <c r="E44" i="1"/>
  <c r="E34" i="2" s="1"/>
  <c r="F44" i="1"/>
  <c r="G44" i="1" s="1"/>
  <c r="H44" i="1" s="1"/>
  <c r="E52" i="1"/>
  <c r="F52" i="1" s="1"/>
  <c r="G52" i="1" s="1"/>
  <c r="H52" i="1" s="1"/>
  <c r="E60" i="1"/>
  <c r="F60" i="1"/>
  <c r="G60" i="1" s="1"/>
  <c r="H60" i="1" s="1"/>
  <c r="E68" i="1"/>
  <c r="F68" i="1"/>
  <c r="G68" i="1" s="1"/>
  <c r="H68" i="1" s="1"/>
  <c r="E76" i="1"/>
  <c r="F76" i="1" s="1"/>
  <c r="G76" i="1" s="1"/>
  <c r="H76" i="1" s="1"/>
  <c r="E83" i="1"/>
  <c r="F83" i="1"/>
  <c r="G90" i="1"/>
  <c r="K90" i="1"/>
  <c r="G84" i="1"/>
  <c r="K84" i="1" s="1"/>
  <c r="E23" i="1"/>
  <c r="F23" i="1" s="1"/>
  <c r="G23" i="1" s="1"/>
  <c r="H23" i="1" s="1"/>
  <c r="E31" i="1"/>
  <c r="F31" i="1" s="1"/>
  <c r="G31" i="1" s="1"/>
  <c r="H31" i="1" s="1"/>
  <c r="G33" i="1"/>
  <c r="H33" i="1"/>
  <c r="E39" i="1"/>
  <c r="F39" i="1" s="1"/>
  <c r="G39" i="1" s="1"/>
  <c r="H39" i="1" s="1"/>
  <c r="E47" i="1"/>
  <c r="E37" i="2" s="1"/>
  <c r="G49" i="1"/>
  <c r="H49" i="1"/>
  <c r="E55" i="1"/>
  <c r="F55" i="1" s="1"/>
  <c r="G55" i="1" s="1"/>
  <c r="H55" i="1" s="1"/>
  <c r="E63" i="1"/>
  <c r="F63" i="1" s="1"/>
  <c r="G63" i="1" s="1"/>
  <c r="H63" i="1" s="1"/>
  <c r="E71" i="1"/>
  <c r="E61" i="2" s="1"/>
  <c r="F71" i="1"/>
  <c r="G71" i="1"/>
  <c r="H71" i="1" s="1"/>
  <c r="E79" i="1"/>
  <c r="F79" i="1" s="1"/>
  <c r="G79" i="1" s="1"/>
  <c r="H79" i="1" s="1"/>
  <c r="E26" i="1"/>
  <c r="F26" i="1" s="1"/>
  <c r="G26" i="1" s="1"/>
  <c r="H26" i="1" s="1"/>
  <c r="E34" i="1"/>
  <c r="F34" i="1" s="1"/>
  <c r="G34" i="1" s="1"/>
  <c r="H34" i="1" s="1"/>
  <c r="G36" i="1"/>
  <c r="H36" i="1" s="1"/>
  <c r="E42" i="1"/>
  <c r="F42" i="1" s="1"/>
  <c r="G42" i="1" s="1"/>
  <c r="H42" i="1" s="1"/>
  <c r="E50" i="1"/>
  <c r="E40" i="2" s="1"/>
  <c r="F50" i="1"/>
  <c r="G50" i="1"/>
  <c r="H50" i="1" s="1"/>
  <c r="E58" i="1"/>
  <c r="F58" i="1" s="1"/>
  <c r="G58" i="1" s="1"/>
  <c r="H58" i="1" s="1"/>
  <c r="E66" i="1"/>
  <c r="F66" i="1"/>
  <c r="G66" i="1"/>
  <c r="H66" i="1" s="1"/>
  <c r="E74" i="1"/>
  <c r="F74" i="1" s="1"/>
  <c r="G74" i="1" s="1"/>
  <c r="H74" i="1" s="1"/>
  <c r="E85" i="1"/>
  <c r="F85" i="1" s="1"/>
  <c r="G85" i="1" s="1"/>
  <c r="J85" i="1" s="1"/>
  <c r="G83" i="1"/>
  <c r="K83" i="1" s="1"/>
  <c r="E87" i="1"/>
  <c r="E75" i="2" s="1"/>
  <c r="F87" i="1"/>
  <c r="G87" i="1" s="1"/>
  <c r="K87" i="1" s="1"/>
  <c r="E88" i="1"/>
  <c r="F88" i="1" s="1"/>
  <c r="G88" i="1" s="1"/>
  <c r="K88" i="1" s="1"/>
  <c r="E21" i="1"/>
  <c r="F21" i="1" s="1"/>
  <c r="G21" i="1" s="1"/>
  <c r="H21" i="1" s="1"/>
  <c r="E29" i="1"/>
  <c r="F29" i="1" s="1"/>
  <c r="G29" i="1" s="1"/>
  <c r="H29" i="1" s="1"/>
  <c r="E37" i="1"/>
  <c r="F37" i="1" s="1"/>
  <c r="G37" i="1" s="1"/>
  <c r="H37" i="1" s="1"/>
  <c r="E45" i="1"/>
  <c r="F45" i="1" s="1"/>
  <c r="G45" i="1" s="1"/>
  <c r="H45" i="1" s="1"/>
  <c r="E53" i="1"/>
  <c r="F53" i="1" s="1"/>
  <c r="G53" i="1" s="1"/>
  <c r="H53" i="1" s="1"/>
  <c r="E61" i="1"/>
  <c r="F61" i="1" s="1"/>
  <c r="G61" i="1" s="1"/>
  <c r="H61" i="1" s="1"/>
  <c r="E69" i="1"/>
  <c r="E59" i="2" s="1"/>
  <c r="F69" i="1"/>
  <c r="G69" i="1"/>
  <c r="H69" i="1" s="1"/>
  <c r="E77" i="1"/>
  <c r="F77" i="1" s="1"/>
  <c r="G77" i="1" s="1"/>
  <c r="H77" i="1" s="1"/>
  <c r="E24" i="1"/>
  <c r="E14" i="2" s="1"/>
  <c r="F24" i="1"/>
  <c r="G24" i="1"/>
  <c r="H24" i="1" s="1"/>
  <c r="E32" i="1"/>
  <c r="F32" i="1" s="1"/>
  <c r="G32" i="1" s="1"/>
  <c r="H32" i="1" s="1"/>
  <c r="E40" i="1"/>
  <c r="E30" i="2" s="1"/>
  <c r="F40" i="1"/>
  <c r="G40" i="1"/>
  <c r="H40" i="1" s="1"/>
  <c r="E48" i="1"/>
  <c r="E38" i="2" s="1"/>
  <c r="E56" i="1"/>
  <c r="E46" i="2" s="1"/>
  <c r="F56" i="1"/>
  <c r="G56" i="1"/>
  <c r="H56" i="1" s="1"/>
  <c r="E64" i="1"/>
  <c r="F64" i="1" s="1"/>
  <c r="G64" i="1" s="1"/>
  <c r="H64" i="1" s="1"/>
  <c r="E72" i="1"/>
  <c r="E62" i="2" s="1"/>
  <c r="F72" i="1"/>
  <c r="G72" i="1"/>
  <c r="H72" i="1" s="1"/>
  <c r="E80" i="1"/>
  <c r="F80" i="1" s="1"/>
  <c r="G80" i="1" s="1"/>
  <c r="H80" i="1" s="1"/>
  <c r="E27" i="1"/>
  <c r="F27" i="1" s="1"/>
  <c r="G27" i="1" s="1"/>
  <c r="H27" i="1" s="1"/>
  <c r="E35" i="1"/>
  <c r="F35" i="1" s="1"/>
  <c r="G35" i="1" s="1"/>
  <c r="H35" i="1" s="1"/>
  <c r="E43" i="1"/>
  <c r="F43" i="1" s="1"/>
  <c r="G43" i="1" s="1"/>
  <c r="H43" i="1" s="1"/>
  <c r="E51" i="1"/>
  <c r="F51" i="1" s="1"/>
  <c r="G51" i="1" s="1"/>
  <c r="H51" i="1" s="1"/>
  <c r="E59" i="1"/>
  <c r="E49" i="2" s="1"/>
  <c r="F59" i="1"/>
  <c r="G59" i="1"/>
  <c r="H59" i="1" s="1"/>
  <c r="E67" i="1"/>
  <c r="F67" i="1" s="1"/>
  <c r="G67" i="1" s="1"/>
  <c r="H67" i="1" s="1"/>
  <c r="E75" i="1"/>
  <c r="F75" i="1" s="1"/>
  <c r="G75" i="1" s="1"/>
  <c r="H75" i="1" s="1"/>
  <c r="E86" i="1"/>
  <c r="F86" i="1"/>
  <c r="G86" i="1"/>
  <c r="K86" i="1" s="1"/>
  <c r="E22" i="1"/>
  <c r="F22" i="1" s="1"/>
  <c r="G22" i="1" s="1"/>
  <c r="H22" i="1" s="1"/>
  <c r="E30" i="1"/>
  <c r="F30" i="1"/>
  <c r="G30" i="1"/>
  <c r="H30" i="1" s="1"/>
  <c r="E38" i="1"/>
  <c r="E28" i="2" s="1"/>
  <c r="E46" i="1"/>
  <c r="F46" i="1" s="1"/>
  <c r="G46" i="1" s="1"/>
  <c r="H46" i="1" s="1"/>
  <c r="E54" i="1"/>
  <c r="F54" i="1"/>
  <c r="G54" i="1"/>
  <c r="H54" i="1" s="1"/>
  <c r="E62" i="1"/>
  <c r="F62" i="1" s="1"/>
  <c r="G62" i="1" s="1"/>
  <c r="H62" i="1" s="1"/>
  <c r="E70" i="1"/>
  <c r="F70" i="1" s="1"/>
  <c r="G70" i="1" s="1"/>
  <c r="H70" i="1" s="1"/>
  <c r="E78" i="1"/>
  <c r="F78" i="1" s="1"/>
  <c r="G78" i="1" s="1"/>
  <c r="H78" i="1" s="1"/>
  <c r="E32" i="2"/>
  <c r="E66" i="2"/>
  <c r="E21" i="2"/>
  <c r="E39" i="2"/>
  <c r="E44" i="2"/>
  <c r="E67" i="2"/>
  <c r="E72" i="2"/>
  <c r="E22" i="2"/>
  <c r="E27" i="2"/>
  <c r="E33" i="2"/>
  <c r="E50" i="2"/>
  <c r="E63" i="2"/>
  <c r="E68" i="2"/>
  <c r="E23" i="2"/>
  <c r="E51" i="2"/>
  <c r="E69" i="2"/>
  <c r="E73" i="2"/>
  <c r="E17" i="2"/>
  <c r="E64" i="2"/>
  <c r="E70" i="2"/>
  <c r="E52" i="2"/>
  <c r="E36" i="2"/>
  <c r="E41" i="2"/>
  <c r="E57" i="2"/>
  <c r="E47" i="2"/>
  <c r="E56" i="2"/>
  <c r="E43" i="2"/>
  <c r="E19" i="2"/>
  <c r="E76" i="2"/>
  <c r="E13" i="2"/>
  <c r="E24" i="2"/>
  <c r="E20" i="2"/>
  <c r="E12" i="2"/>
  <c r="E26" i="2"/>
  <c r="E74" i="2"/>
  <c r="E11" i="2"/>
  <c r="E15" i="2"/>
  <c r="E55" i="2"/>
  <c r="E42" i="2"/>
  <c r="E58" i="2"/>
  <c r="C12" i="1"/>
  <c r="C11" i="1"/>
  <c r="E78" i="2" l="1"/>
  <c r="F38" i="1"/>
  <c r="G38" i="1" s="1"/>
  <c r="H38" i="1" s="1"/>
  <c r="F48" i="1"/>
  <c r="G48" i="1" s="1"/>
  <c r="H48" i="1" s="1"/>
  <c r="F47" i="1"/>
  <c r="G47" i="1" s="1"/>
  <c r="H47" i="1" s="1"/>
  <c r="E25" i="2"/>
  <c r="E29" i="2"/>
  <c r="E53" i="2"/>
  <c r="E45" i="2"/>
  <c r="E65" i="2"/>
  <c r="E16" i="2"/>
  <c r="E60" i="2"/>
  <c r="E35" i="2"/>
  <c r="O90" i="1"/>
  <c r="O67" i="1"/>
  <c r="O45" i="1"/>
  <c r="O23" i="1"/>
  <c r="O28" i="1"/>
  <c r="O21" i="1"/>
  <c r="O25" i="1"/>
  <c r="O61" i="1"/>
  <c r="O56" i="1"/>
  <c r="O88" i="1"/>
  <c r="O36" i="1"/>
  <c r="O48" i="1"/>
  <c r="O83" i="1"/>
  <c r="O55" i="1"/>
  <c r="O37" i="1"/>
  <c r="O86" i="1"/>
  <c r="O89" i="1"/>
  <c r="O75" i="1"/>
  <c r="O42" i="1"/>
  <c r="O43" i="1"/>
  <c r="O35" i="1"/>
  <c r="O39" i="1"/>
  <c r="O51" i="1"/>
  <c r="O47" i="1"/>
  <c r="O74" i="1"/>
  <c r="O40" i="1"/>
  <c r="O58" i="1"/>
  <c r="O52" i="1"/>
  <c r="O38" i="1"/>
  <c r="O44" i="1"/>
  <c r="O62" i="1"/>
  <c r="O65" i="1"/>
  <c r="O34" i="1"/>
  <c r="O77" i="1"/>
  <c r="O49" i="1"/>
  <c r="O85" i="1"/>
  <c r="O41" i="1"/>
  <c r="O46" i="1"/>
  <c r="O87" i="1"/>
  <c r="O70" i="1"/>
  <c r="O73" i="1"/>
  <c r="O60" i="1"/>
  <c r="O27" i="1"/>
  <c r="O63" i="1"/>
  <c r="O30" i="1"/>
  <c r="O50" i="1"/>
  <c r="C15" i="1"/>
  <c r="O24" i="1"/>
  <c r="O66" i="1"/>
  <c r="O54" i="1"/>
  <c r="O29" i="1"/>
  <c r="O78" i="1"/>
  <c r="O81" i="1"/>
  <c r="O68" i="1"/>
  <c r="O80" i="1"/>
  <c r="O71" i="1"/>
  <c r="O22" i="1"/>
  <c r="O64" i="1"/>
  <c r="O82" i="1"/>
  <c r="O72" i="1"/>
  <c r="O26" i="1"/>
  <c r="O31" i="1"/>
  <c r="O76" i="1"/>
  <c r="O59" i="1"/>
  <c r="O79" i="1"/>
  <c r="O32" i="1"/>
  <c r="O33" i="1"/>
  <c r="O53" i="1"/>
  <c r="O84" i="1"/>
  <c r="O57" i="1"/>
  <c r="O69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<sst xmlns="http://schemas.openxmlformats.org/spreadsheetml/2006/main" count="742" uniqueCount="280">
  <si>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</si>
  <si>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</si>
  <si>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</si>
  <si>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</si>
  <si>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</si>
  <si>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</si>
  <si>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</si>
  <si>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</si>
  <si>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</si>
  <si>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</si>
  <si>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</si>
  <si>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</si>
  <si>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</si>
  <si>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</si>
  <si>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</si>
  <si>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</si>
  <si>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</si>
  <si>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</si>
  <si>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</si>
  <si>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</si>
  <si>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</si>
  <si>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</si>
  <si>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</si>
  <si>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</si>
  <si>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</si>
  <si>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</si>
  <si>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</si>
  <si>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</si>
  <si>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</si>
  <si>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</si>
  <si>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</si>
  <si>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</si>
  <si>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</si>
  <si>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</si>
  <si>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</si>
  <si>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</si>
  <si>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V0952 Cas / GSC 4317-0505               </t>
  </si>
  <si>
    <t>EA</t>
  </si>
  <si>
    <t>IBVS 5871</t>
  </si>
  <si>
    <t>II</t>
  </si>
  <si>
    <t>Add cycle</t>
  </si>
  <si>
    <t>Old Cycle</t>
  </si>
  <si>
    <t>IBVS 5966</t>
  </si>
  <si>
    <t>IBVS 5171</t>
  </si>
  <si>
    <t>pg</t>
  </si>
  <si>
    <t>??</t>
  </si>
  <si>
    <t>IBVS 5959</t>
  </si>
  <si>
    <t>IBVS 5992</t>
  </si>
  <si>
    <t>2013JAVSO..41..328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</si>
  <si>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</si>
  <si>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</si>
  <si>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</si>
  <si>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</si>
  <si>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</si>
  <si>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</si>
  <si>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</si>
  <si>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</si>
  <si>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</si>
  <si>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</si>
  <si>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 -0.003 </t>
  </si>
  <si>
    <t>2437939.575 </t>
  </si>
  <si>
    <t> 02.10.1962 01:48 </t>
  </si>
  <si>
    <t> 0.040 </t>
  </si>
  <si>
    <t>P </t>
  </si>
  <si>
    <t> T.Berthold </t>
  </si>
  <si>
    <t>BAVM 148 </t>
  </si>
  <si>
    <t>2437940.623 </t>
  </si>
  <si>
    <t> 03.10.1962 02:57 </t>
  </si>
  <si>
    <t> -0.049 </t>
  </si>
  <si>
    <t>2438089.474 </t>
  </si>
  <si>
    <t> 28.02.1963 23:22 </t>
  </si>
  <si>
    <t> -0.054 </t>
  </si>
  <si>
    <t>2438113.403 </t>
  </si>
  <si>
    <t> 24.03.1963 21:40 </t>
  </si>
  <si>
    <t> 0.013 </t>
  </si>
  <si>
    <t>2438239.465 </t>
  </si>
  <si>
    <t> 28.07.1963 23:09 </t>
  </si>
  <si>
    <t> -0.056 </t>
  </si>
  <si>
    <t>2438288.398 </t>
  </si>
  <si>
    <t> 15.09.1963 21:33 </t>
  </si>
  <si>
    <t> 0.016 </t>
  </si>
  <si>
    <t>2438322.385 </t>
  </si>
  <si>
    <t> 19.10.1963 21:14 </t>
  </si>
  <si>
    <t> -0.086 </t>
  </si>
  <si>
    <t>2438372.444 </t>
  </si>
  <si>
    <t> 08.12.1963 22:39 </t>
  </si>
  <si>
    <t> -0.025 </t>
  </si>
  <si>
    <t>2438407.708 </t>
  </si>
  <si>
    <t> 13.01.1964 04:59 </t>
  </si>
  <si>
    <t> 0.014 </t>
  </si>
  <si>
    <t>2438413.403 </t>
  </si>
  <si>
    <t> 18.01.1964 21:40 </t>
  </si>
  <si>
    <t> 0.027 </t>
  </si>
  <si>
    <t>2438415.683 </t>
  </si>
  <si>
    <t> 21.01.1964 04:23 </t>
  </si>
  <si>
    <t> 0.035 </t>
  </si>
  <si>
    <t>2438440.659 </t>
  </si>
  <si>
    <t> 15.02.1964 03:48 </t>
  </si>
  <si>
    <t> 0.012 </t>
  </si>
  <si>
    <t>2438473.626 </t>
  </si>
  <si>
    <t> 19.03.1964 03:01 </t>
  </si>
  <si>
    <t> 0.026 </t>
  </si>
  <si>
    <t>2438530.480 </t>
  </si>
  <si>
    <t> 14.05.1964 23:31 </t>
  </si>
  <si>
    <t> 0.065 </t>
  </si>
  <si>
    <t>2438555.438 </t>
  </si>
  <si>
    <t> 08.06.1964 22:30 </t>
  </si>
  <si>
    <t> 0.024 </t>
  </si>
  <si>
    <t>2438556.494 </t>
  </si>
  <si>
    <t> 09.06.1964 23:51 </t>
  </si>
  <si>
    <t> -0.057 </t>
  </si>
  <si>
    <t>2438613.414 </t>
  </si>
  <si>
    <t> 05.08.1964 21:56 </t>
  </si>
  <si>
    <t> 0.048 </t>
  </si>
  <si>
    <t>2438622.410 </t>
  </si>
  <si>
    <t> 14.08.1964 21:50 </t>
  </si>
  <si>
    <t> -0.046 </t>
  </si>
  <si>
    <t>2438638.390 </t>
  </si>
  <si>
    <t> 30.08.1964 21:21 </t>
  </si>
  <si>
    <t> 0.025 </t>
  </si>
  <si>
    <t>2438739.458 </t>
  </si>
  <si>
    <t> 09.12.1964 22:59 </t>
  </si>
  <si>
    <t> -0.038 </t>
  </si>
  <si>
    <t>2438856.540 </t>
  </si>
  <si>
    <t> 06.04.1965 00:57 </t>
  </si>
  <si>
    <t> 0.004 </t>
  </si>
  <si>
    <t>2439023.533 </t>
  </si>
  <si>
    <t> 20.09.1965 00:47 </t>
  </si>
  <si>
    <t> -0.040 </t>
  </si>
  <si>
    <t>2439040.574 </t>
  </si>
  <si>
    <t> 07.10.1965 01:46 </t>
  </si>
  <si>
    <t> -0.044 </t>
  </si>
  <si>
    <t>2439056.520 </t>
  </si>
  <si>
    <t> 23.10.1965 00:28 </t>
  </si>
  <si>
    <t> -0.006 </t>
  </si>
  <si>
    <t>2439088.256 </t>
  </si>
  <si>
    <t> 23.11.1965 18:08 </t>
  </si>
  <si>
    <t> -0.087 </t>
  </si>
  <si>
    <t>2439205.393 </t>
  </si>
  <si>
    <t> 20.03.1966 21:25 </t>
  </si>
  <si>
    <t> 0.011 </t>
  </si>
  <si>
    <t>2439256.472 </t>
  </si>
  <si>
    <t> 10.05.1966 23:19 </t>
  </si>
  <si>
    <t>2439289.443 </t>
  </si>
  <si>
    <t> 12.06.1966 22:37 </t>
  </si>
  <si>
    <t> -0.026 </t>
  </si>
  <si>
    <t>2439355.398 </t>
  </si>
  <si>
    <t> 17.08.1966 21:33 </t>
  </si>
  <si>
    <t> 0.023 </t>
  </si>
  <si>
    <t>2439380.371 </t>
  </si>
  <si>
    <t> 11.09.1966 20:54 </t>
  </si>
  <si>
    <t>2439388.372 </t>
  </si>
  <si>
    <t> 19.09.1966 20:55 </t>
  </si>
  <si>
    <t> 0.044 </t>
  </si>
  <si>
    <t>2439390.595 </t>
  </si>
  <si>
    <t> 22.09.1966 02:16 </t>
  </si>
  <si>
    <t>2439499.678 </t>
  </si>
  <si>
    <t> 09.01.1967 04:16 </t>
  </si>
  <si>
    <t> -0.008 </t>
  </si>
  <si>
    <t>2445074.487 </t>
  </si>
  <si>
    <t> 14.04.1982 23:41 </t>
  </si>
  <si>
    <t> 0.074 </t>
  </si>
  <si>
    <t>2445223.312 </t>
  </si>
  <si>
    <t> 10.09.1982 19:29 </t>
  </si>
  <si>
    <t> 0.042 </t>
  </si>
  <si>
    <t>2445407.310 </t>
  </si>
  <si>
    <t> 13.03.1983 19:26 </t>
  </si>
  <si>
    <t> -0.041 </t>
  </si>
  <si>
    <t>2445583.467 </t>
  </si>
  <si>
    <t> 05.09.1983 23:12 </t>
  </si>
  <si>
    <t> -0.012 </t>
  </si>
  <si>
    <t>2445650.497 </t>
  </si>
  <si>
    <t> 11.11.1983 23:55 </t>
  </si>
  <si>
    <t> -0.024 </t>
  </si>
  <si>
    <t>2445674.408 </t>
  </si>
  <si>
    <t> 05.12.1983 21:47 </t>
  </si>
  <si>
    <t>2445907.390 </t>
  </si>
  <si>
    <t> 25.07.1984 21:21 </t>
  </si>
  <si>
    <t> 0.063 </t>
  </si>
  <si>
    <t>2445940.349 </t>
  </si>
  <si>
    <t> 27.08.1984 20:22 </t>
  </si>
  <si>
    <t> 0.069 </t>
  </si>
  <si>
    <t>2445990.256 </t>
  </si>
  <si>
    <t> 16.10.1984 18:08 </t>
  </si>
  <si>
    <t> -0.021 </t>
  </si>
  <si>
    <t>2446200.460 </t>
  </si>
  <si>
    <t> 14.05.1985 23:02 </t>
  </si>
  <si>
    <t> -0.034 </t>
  </si>
  <si>
    <t>2451185.482 </t>
  </si>
  <si>
    <t> 06.01.1999 23:34 </t>
  </si>
  <si>
    <t>V </t>
  </si>
  <si>
    <t> J.Vandenbroere </t>
  </si>
  <si>
    <t>IBVS 5171 </t>
  </si>
  <si>
    <t>2451459.330 </t>
  </si>
  <si>
    <t> 07.10.1999 19:55 </t>
  </si>
  <si>
    <t> 0.002 </t>
  </si>
  <si>
    <t> J.Verrot </t>
  </si>
  <si>
    <t>2451460.418 </t>
  </si>
  <si>
    <t> 08.10.1999 22:01 </t>
  </si>
  <si>
    <t>2451492.295 </t>
  </si>
  <si>
    <t> 09.11.1999 19:04 </t>
  </si>
  <si>
    <t>2451509.306 </t>
  </si>
  <si>
    <t> 26.11.1999 19:20 </t>
  </si>
  <si>
    <t> -0.019 </t>
  </si>
  <si>
    <t>2451525.233 </t>
  </si>
  <si>
    <t> 12.12.1999 17:35 </t>
  </si>
  <si>
    <t> -0.001 </t>
  </si>
  <si>
    <t>2451550.247 </t>
  </si>
  <si>
    <t> 06.01.2000 17:55 </t>
  </si>
  <si>
    <t>2451575.257 </t>
  </si>
  <si>
    <t> 31.01.2000 18:10 </t>
  </si>
  <si>
    <t>2451576.334 </t>
  </si>
  <si>
    <t> 01.02.2000 20:00 </t>
  </si>
  <si>
    <t>2451600.286 </t>
  </si>
  <si>
    <t> 25.02.2000 18:51 </t>
  </si>
  <si>
    <t> 0.056 </t>
  </si>
  <si>
    <t>2451601.346 </t>
  </si>
  <si>
    <t> 26.02.2000 20:18 </t>
  </si>
  <si>
    <t> -0.020 </t>
  </si>
  <si>
    <t>2451609.323 </t>
  </si>
  <si>
    <t> 05.03.2000 19:45 </t>
  </si>
  <si>
    <t>2451793.372 </t>
  </si>
  <si>
    <t> 05.09.2000 20:55 </t>
  </si>
  <si>
    <t> -0.030 </t>
  </si>
  <si>
    <t>2451842.279 </t>
  </si>
  <si>
    <t> 24.10.2000 18:41 </t>
  </si>
  <si>
    <t> 0.015 </t>
  </si>
  <si>
    <t>2451908.236 </t>
  </si>
  <si>
    <t> 29.12.2000 17:39 </t>
  </si>
  <si>
    <t> 0.066 </t>
  </si>
  <si>
    <t>2451934.313 </t>
  </si>
  <si>
    <t> 24.01.2001 19:30 </t>
  </si>
  <si>
    <t> 0.008 </t>
  </si>
  <si>
    <t>2451951.290 </t>
  </si>
  <si>
    <t> 10.02.2001 18:57 </t>
  </si>
  <si>
    <t> -0.059 </t>
  </si>
  <si>
    <t>2451984.322 </t>
  </si>
  <si>
    <t> 15.03.2001 19:43 </t>
  </si>
  <si>
    <t> 0.020 </t>
  </si>
  <si>
    <t>2452135.432 </t>
  </si>
  <si>
    <t> 13.08.2001 22:22 </t>
  </si>
  <si>
    <t> 0.001 </t>
  </si>
  <si>
    <t> BBS 127 </t>
  </si>
  <si>
    <t>2454821.6584 </t>
  </si>
  <si>
    <t> 21.12.2008 03:48 </t>
  </si>
  <si>
    <t> -0.0048 </t>
  </si>
  <si>
    <t>C </t>
  </si>
  <si>
    <t> R.Diethelm </t>
  </si>
  <si>
    <t>IBVS 5871 </t>
  </si>
  <si>
    <t>2454843.2532 </t>
  </si>
  <si>
    <t> 11.01.2009 18:04 </t>
  </si>
  <si>
    <t> 0.0001 </t>
  </si>
  <si>
    <t>-I</t>
  </si>
  <si>
    <t> M.Rätz &amp; K.Rätz </t>
  </si>
  <si>
    <t>BAVM 214 </t>
  </si>
  <si>
    <t>2455497.7659 </t>
  </si>
  <si>
    <t> 28.10.2010 06:22 </t>
  </si>
  <si>
    <t>1319</t>
  </si>
  <si>
    <t> -0.0006 </t>
  </si>
  <si>
    <t>R</t>
  </si>
  <si>
    <t> R.Nelson </t>
  </si>
  <si>
    <t>IBVS 5966 </t>
  </si>
  <si>
    <t>2455563.6733 </t>
  </si>
  <si>
    <t> 02.01.2011 04:09 </t>
  </si>
  <si>
    <t>1348</t>
  </si>
  <si>
    <t> 0.0009 </t>
  </si>
  <si>
    <t>IBVS 5992 </t>
  </si>
  <si>
    <t>2455804.5716 </t>
  </si>
  <si>
    <t> 31.08.2011 01:43 </t>
  </si>
  <si>
    <t>1454</t>
  </si>
  <si>
    <t> 0.0019 </t>
  </si>
  <si>
    <t> F.Agerer </t>
  </si>
  <si>
    <t>BAVM 225 </t>
  </si>
  <si>
    <t>2456202.2819 </t>
  </si>
  <si>
    <t> 01.10.2012 18:45 </t>
  </si>
  <si>
    <t>1629</t>
  </si>
  <si>
    <t> 0.0044 </t>
  </si>
  <si>
    <t> Y.Ogmen </t>
  </si>
  <si>
    <t> JAAVSO 41;328 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</si>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</sst>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1" applyNumberFormat="0" applyFont="0" applyFill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/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8" applyFont="1"/>
    <xf numFmtId="0" fontId="20" fillId="0" borderId="0" xfId="8" applyFont="1" applyAlignment="1">
      <alignment horizontal="center"/>
    </xf>
    <xf numFmtId="0" fontId="20" fillId="0" borderId="0" xfId="8" applyFont="1" applyAlignment="1">
      <alignment horizontal="left"/>
    </xf>
    <xf numFmtId="0" fontId="18" fillId="0" borderId="0" xfId="0" applyFont="1" applyAlignment="1">
      <alignment horizontal="center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V952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0.17947999999887543</c:v>
                </c:pt>
                <c:pt idx="1">
                  <c:v>9.1160000003583264E-2</c:v>
                </c:pt>
                <c:pt idx="2">
                  <c:v>8.4240000003774185E-2</c:v>
                </c:pt>
                <c:pt idx="3">
                  <c:v>0.1505200000028708</c:v>
                </c:pt>
                <c:pt idx="4">
                  <c:v>8.0999999998311978E-2</c:v>
                </c:pt>
                <c:pt idx="5">
                  <c:v>0.15224000000307569</c:v>
                </c:pt>
                <c:pt idx="6">
                  <c:v>4.964000000472879E-2</c:v>
                </c:pt>
                <c:pt idx="7">
                  <c:v>0.11056000000826316</c:v>
                </c:pt>
                <c:pt idx="8">
                  <c:v>0.14863999999943189</c:v>
                </c:pt>
                <c:pt idx="9">
                  <c:v>0.16204000000288943</c:v>
                </c:pt>
                <c:pt idx="10">
                  <c:v>0.16939999999885913</c:v>
                </c:pt>
                <c:pt idx="11">
                  <c:v>0.14635999999882188</c:v>
                </c:pt>
                <c:pt idx="12">
                  <c:v>0.16008000000147149</c:v>
                </c:pt>
                <c:pt idx="13">
                  <c:v>0.19808000000921311</c:v>
                </c:pt>
                <c:pt idx="14">
                  <c:v>0.15704000000550877</c:v>
                </c:pt>
                <c:pt idx="15">
                  <c:v>7.6720000004570466E-2</c:v>
                </c:pt>
                <c:pt idx="16">
                  <c:v>0.18071999999665422</c:v>
                </c:pt>
                <c:pt idx="17">
                  <c:v>8.6160000006202608E-2</c:v>
                </c:pt>
                <c:pt idx="18">
                  <c:v>0.15768000000389293</c:v>
                </c:pt>
                <c:pt idx="19">
                  <c:v>9.3200000002980232E-2</c:v>
                </c:pt>
                <c:pt idx="20">
                  <c:v>0.13424000000668457</c:v>
                </c:pt>
                <c:pt idx="21">
                  <c:v>8.8200000005599577E-2</c:v>
                </c:pt>
                <c:pt idx="22">
                  <c:v>8.4399999999732245E-2</c:v>
                </c:pt>
                <c:pt idx="23">
                  <c:v>0.12191999999777181</c:v>
                </c:pt>
                <c:pt idx="24">
                  <c:v>4.0960000005725306E-2</c:v>
                </c:pt>
                <c:pt idx="25">
                  <c:v>0.13700000000244472</c:v>
                </c:pt>
                <c:pt idx="26">
                  <c:v>8.1600000004982576E-2</c:v>
                </c:pt>
                <c:pt idx="27">
                  <c:v>9.9320000001171138E-2</c:v>
                </c:pt>
                <c:pt idx="28">
                  <c:v>0.14776000000711065</c:v>
                </c:pt>
                <c:pt idx="29">
                  <c:v>0.12172000000282424</c:v>
                </c:pt>
                <c:pt idx="30">
                  <c:v>0.16848000000754837</c:v>
                </c:pt>
                <c:pt idx="31">
                  <c:v>0.11884000000281958</c:v>
                </c:pt>
                <c:pt idx="32">
                  <c:v>0.11512000000220723</c:v>
                </c:pt>
                <c:pt idx="33">
                  <c:v>0.138200000001234</c:v>
                </c:pt>
                <c:pt idx="34">
                  <c:v>0.10528000000340398</c:v>
                </c:pt>
                <c:pt idx="35">
                  <c:v>1.9440000003669411E-2</c:v>
                </c:pt>
                <c:pt idx="36">
                  <c:v>4.6840000002703164E-2</c:v>
                </c:pt>
                <c:pt idx="37">
                  <c:v>3.3960000007937197E-2</c:v>
                </c:pt>
                <c:pt idx="38">
                  <c:v>8.2240000003366731E-2</c:v>
                </c:pt>
                <c:pt idx="39">
                  <c:v>0.11864000000059605</c:v>
                </c:pt>
                <c:pt idx="40">
                  <c:v>0.12436000000161584</c:v>
                </c:pt>
                <c:pt idx="41">
                  <c:v>3.3280000003287569E-2</c:v>
                </c:pt>
                <c:pt idx="42">
                  <c:v>1.8080000001646113E-2</c:v>
                </c:pt>
                <c:pt idx="43">
                  <c:v>4.2400000093039125E-3</c:v>
                </c:pt>
                <c:pt idx="44">
                  <c:v>-8.7999999232124537E-4</c:v>
                </c:pt>
                <c:pt idx="45">
                  <c:v>-4.920000000129221E-2</c:v>
                </c:pt>
                <c:pt idx="46">
                  <c:v>1.0840000002644956E-2</c:v>
                </c:pt>
                <c:pt idx="47">
                  <c:v>-2.2960000002058223E-2</c:v>
                </c:pt>
                <c:pt idx="48">
                  <c:v>-4.4399999969755299E-3</c:v>
                </c:pt>
                <c:pt idx="49">
                  <c:v>1.0520000003452878E-2</c:v>
                </c:pt>
                <c:pt idx="50">
                  <c:v>2.148000000306638E-2</c:v>
                </c:pt>
                <c:pt idx="51">
                  <c:v>-3.7839999997231644E-2</c:v>
                </c:pt>
                <c:pt idx="52">
                  <c:v>5.1440000002912711E-2</c:v>
                </c:pt>
                <c:pt idx="53">
                  <c:v>-2.4879999997210689E-2</c:v>
                </c:pt>
                <c:pt idx="54">
                  <c:v>-2.1199999973759986E-3</c:v>
                </c:pt>
                <c:pt idx="55">
                  <c:v>-3.6959999997634441E-2</c:v>
                </c:pt>
                <c:pt idx="56">
                  <c:v>8.2800000018323772E-3</c:v>
                </c:pt>
                <c:pt idx="57">
                  <c:v>5.8720000000903383E-2</c:v>
                </c:pt>
                <c:pt idx="58">
                  <c:v>3.6000000545755029E-4</c:v>
                </c:pt>
                <c:pt idx="59">
                  <c:v>-6.7439999998896383E-2</c:v>
                </c:pt>
                <c:pt idx="60">
                  <c:v>1.1280000006081536E-2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18-4CC0-B0EA-2D051150CA7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61">
                  <c:v>-9.2799999983981252E-3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18-4CC0-B0EA-2D051150CA7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64">
                  <c:v>-3.8639999998849817E-2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18-4CC0-B0EA-2D051150CA7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2">
                  <c:v>0</c:v>
                </c:pt>
                <c:pt idx="63">
                  <c:v>-4.3359999996027909E-2</c:v>
                </c:pt>
                <c:pt idx="65">
                  <c:v>-4.6259999995527323E-2</c:v>
                </c:pt>
                <c:pt idx="66">
                  <c:v>-4.5419999994919635E-2</c:v>
                </c:pt>
                <c:pt idx="67">
                  <c:v>-4.6959999992395751E-2</c:v>
                </c:pt>
                <c:pt idx="68">
                  <c:v>-4.8659999993105885E-2</c:v>
                </c:pt>
                <c:pt idx="69">
                  <c:v>-7.2049999871524051E-2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18-4CC0-B0EA-2D051150CA7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18-4CC0-B0EA-2D051150CA7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18-4CC0-B0EA-2D051150CA7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18-4CC0-B0EA-2D051150CA7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0.12390069266650111</c:v>
                </c:pt>
                <c:pt idx="1">
                  <c:v>0.12388971876217558</c:v>
                </c:pt>
                <c:pt idx="2">
                  <c:v>0.12245213729553317</c:v>
                </c:pt>
                <c:pt idx="3">
                  <c:v>0.12222168530469738</c:v>
                </c:pt>
                <c:pt idx="4">
                  <c:v>0.12100358192456523</c:v>
                </c:pt>
                <c:pt idx="5">
                  <c:v>0.12053170403856811</c:v>
                </c:pt>
                <c:pt idx="6">
                  <c:v>0.12020248690880267</c:v>
                </c:pt>
                <c:pt idx="7">
                  <c:v>0.11971963511848002</c:v>
                </c:pt>
                <c:pt idx="8">
                  <c:v>0.11937944408438908</c:v>
                </c:pt>
                <c:pt idx="9">
                  <c:v>0.11932457456276149</c:v>
                </c:pt>
                <c:pt idx="10">
                  <c:v>0.11930262675411046</c:v>
                </c:pt>
                <c:pt idx="11">
                  <c:v>0.11906120085894914</c:v>
                </c:pt>
                <c:pt idx="12">
                  <c:v>0.11874295763350923</c:v>
                </c:pt>
                <c:pt idx="13">
                  <c:v>0.11819426241723349</c:v>
                </c:pt>
                <c:pt idx="14">
                  <c:v>0.11795283652207217</c:v>
                </c:pt>
                <c:pt idx="15">
                  <c:v>0.11794186261774667</c:v>
                </c:pt>
                <c:pt idx="16">
                  <c:v>0.11739316740147093</c:v>
                </c:pt>
                <c:pt idx="17">
                  <c:v>0.11730537616686681</c:v>
                </c:pt>
                <c:pt idx="18">
                  <c:v>0.11715174150630961</c:v>
                </c:pt>
                <c:pt idx="19">
                  <c:v>0.11617506402133879</c:v>
                </c:pt>
                <c:pt idx="20">
                  <c:v>0.11504475187581079</c:v>
                </c:pt>
                <c:pt idx="21">
                  <c:v>0.11343158793996014</c:v>
                </c:pt>
                <c:pt idx="22">
                  <c:v>0.1132669793750774</c:v>
                </c:pt>
                <c:pt idx="23">
                  <c:v>0.1131133447145202</c:v>
                </c:pt>
                <c:pt idx="24">
                  <c:v>0.11280607539340579</c:v>
                </c:pt>
                <c:pt idx="25">
                  <c:v>0.11167576324787779</c:v>
                </c:pt>
                <c:pt idx="26">
                  <c:v>0.11118193755322964</c:v>
                </c:pt>
                <c:pt idx="27">
                  <c:v>0.1108636943277897</c:v>
                </c:pt>
                <c:pt idx="28">
                  <c:v>0.11022720787690984</c:v>
                </c:pt>
                <c:pt idx="29">
                  <c:v>0.10998578198174852</c:v>
                </c:pt>
                <c:pt idx="30">
                  <c:v>0.10990896465146993</c:v>
                </c:pt>
                <c:pt idx="31">
                  <c:v>0.1098870168428189</c:v>
                </c:pt>
                <c:pt idx="32">
                  <c:v>0.10883352202756949</c:v>
                </c:pt>
                <c:pt idx="33">
                  <c:v>5.4995547406594611E-2</c:v>
                </c:pt>
                <c:pt idx="34">
                  <c:v>5.3557965939952198E-2</c:v>
                </c:pt>
                <c:pt idx="35">
                  <c:v>5.178019343921883E-2</c:v>
                </c:pt>
                <c:pt idx="36">
                  <c:v>5.0079238268764051E-2</c:v>
                </c:pt>
                <c:pt idx="37">
                  <c:v>4.9431777913558683E-2</c:v>
                </c:pt>
                <c:pt idx="38">
                  <c:v>4.9201325922722888E-2</c:v>
                </c:pt>
                <c:pt idx="39">
                  <c:v>4.6951675535992374E-2</c:v>
                </c:pt>
                <c:pt idx="40">
                  <c:v>4.6633432310552447E-2</c:v>
                </c:pt>
                <c:pt idx="41">
                  <c:v>4.6150580520229814E-2</c:v>
                </c:pt>
                <c:pt idx="42">
                  <c:v>4.4120408220009601E-2</c:v>
                </c:pt>
                <c:pt idx="43">
                  <c:v>-4.0221100560231746E-3</c:v>
                </c:pt>
                <c:pt idx="44">
                  <c:v>-6.6668209984722063E-3</c:v>
                </c:pt>
                <c:pt idx="45">
                  <c:v>-6.677794902797721E-3</c:v>
                </c:pt>
                <c:pt idx="46">
                  <c:v>-6.9850642239121311E-3</c:v>
                </c:pt>
                <c:pt idx="47">
                  <c:v>-7.1496727887948499E-3</c:v>
                </c:pt>
                <c:pt idx="48">
                  <c:v>-7.3033074493520558E-3</c:v>
                </c:pt>
                <c:pt idx="49">
                  <c:v>-7.5447333445133775E-3</c:v>
                </c:pt>
                <c:pt idx="50">
                  <c:v>-7.7861592396746993E-3</c:v>
                </c:pt>
                <c:pt idx="51">
                  <c:v>-7.797133144000214E-3</c:v>
                </c:pt>
                <c:pt idx="52">
                  <c:v>-8.0275851348360228E-3</c:v>
                </c:pt>
                <c:pt idx="53">
                  <c:v>-8.0385590391615375E-3</c:v>
                </c:pt>
                <c:pt idx="54">
                  <c:v>-8.1153763694401387E-3</c:v>
                </c:pt>
                <c:pt idx="55">
                  <c:v>-9.893148870173514E-3</c:v>
                </c:pt>
                <c:pt idx="56">
                  <c:v>-1.0365026756170643E-2</c:v>
                </c:pt>
                <c:pt idx="57">
                  <c:v>-1.1001513207050492E-2</c:v>
                </c:pt>
                <c:pt idx="58">
                  <c:v>-1.1253913006537331E-2</c:v>
                </c:pt>
                <c:pt idx="59">
                  <c:v>-1.1418521571420049E-2</c:v>
                </c:pt>
                <c:pt idx="60">
                  <c:v>-1.1736764796859974E-2</c:v>
                </c:pt>
                <c:pt idx="61">
                  <c:v>-1.3196294072153423E-2</c:v>
                </c:pt>
                <c:pt idx="62">
                  <c:v>-1.6718917360643626E-2</c:v>
                </c:pt>
                <c:pt idx="63">
                  <c:v>-3.9138603897670057E-2</c:v>
                </c:pt>
                <c:pt idx="64">
                  <c:v>-3.9347108079854837E-2</c:v>
                </c:pt>
                <c:pt idx="65">
                  <c:v>-4.5668076971351279E-2</c:v>
                </c:pt>
                <c:pt idx="66">
                  <c:v>-4.6304563422231125E-2</c:v>
                </c:pt>
                <c:pt idx="67">
                  <c:v>-4.8631031139240229E-2</c:v>
                </c:pt>
                <c:pt idx="68">
                  <c:v>-5.2471897653170362E-2</c:v>
                </c:pt>
                <c:pt idx="69">
                  <c:v>-6.9788718678832476E-2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18-4CC0-B0EA-2D051150C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5395928"/>
        <c:axId val="1"/>
      </c:scatterChart>
      <c:valAx>
        <c:axId val="795395928"/>
        <c:scaling>
          <c:orientation val="minMax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395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V952 Cas - O-C Diagr.</a:t>
            </a:r>
          </a:p>
        </c:rich>
      </c:tx>
      <c:layout>
        <c:manualLayout>
          <c:xMode val="edge"/>
          <c:yMode val="edge"/>
          <c:x val="0.3738743467877325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213225256348032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  <c:pt idx="0">
                  <c:v>0.17947999999887543</c:v>
                </c:pt>
                <c:pt idx="1">
                  <c:v>9.1160000003583264E-2</c:v>
                </c:pt>
                <c:pt idx="2">
                  <c:v>8.4240000003774185E-2</c:v>
                </c:pt>
                <c:pt idx="3">
                  <c:v>0.1505200000028708</c:v>
                </c:pt>
                <c:pt idx="4">
                  <c:v>8.0999999998311978E-2</c:v>
                </c:pt>
                <c:pt idx="5">
                  <c:v>0.15224000000307569</c:v>
                </c:pt>
                <c:pt idx="6">
                  <c:v>4.964000000472879E-2</c:v>
                </c:pt>
                <c:pt idx="7">
                  <c:v>0.11056000000826316</c:v>
                </c:pt>
                <c:pt idx="8">
                  <c:v>0.14863999999943189</c:v>
                </c:pt>
                <c:pt idx="9">
                  <c:v>0.16204000000288943</c:v>
                </c:pt>
                <c:pt idx="10">
                  <c:v>0.16939999999885913</c:v>
                </c:pt>
                <c:pt idx="11">
                  <c:v>0.14635999999882188</c:v>
                </c:pt>
                <c:pt idx="12">
                  <c:v>0.16008000000147149</c:v>
                </c:pt>
                <c:pt idx="13">
                  <c:v>0.19808000000921311</c:v>
                </c:pt>
                <c:pt idx="14">
                  <c:v>0.15704000000550877</c:v>
                </c:pt>
                <c:pt idx="15">
                  <c:v>7.6720000004570466E-2</c:v>
                </c:pt>
                <c:pt idx="16">
                  <c:v>0.18071999999665422</c:v>
                </c:pt>
                <c:pt idx="17">
                  <c:v>8.6160000006202608E-2</c:v>
                </c:pt>
                <c:pt idx="18">
                  <c:v>0.15768000000389293</c:v>
                </c:pt>
                <c:pt idx="19">
                  <c:v>9.3200000002980232E-2</c:v>
                </c:pt>
                <c:pt idx="20">
                  <c:v>0.13424000000668457</c:v>
                </c:pt>
                <c:pt idx="21">
                  <c:v>8.8200000005599577E-2</c:v>
                </c:pt>
                <c:pt idx="22">
                  <c:v>8.4399999999732245E-2</c:v>
                </c:pt>
                <c:pt idx="23">
                  <c:v>0.12191999999777181</c:v>
                </c:pt>
                <c:pt idx="24">
                  <c:v>4.0960000005725306E-2</c:v>
                </c:pt>
                <c:pt idx="25">
                  <c:v>0.13700000000244472</c:v>
                </c:pt>
                <c:pt idx="26">
                  <c:v>8.1600000004982576E-2</c:v>
                </c:pt>
                <c:pt idx="27">
                  <c:v>9.9320000001171138E-2</c:v>
                </c:pt>
                <c:pt idx="28">
                  <c:v>0.14776000000711065</c:v>
                </c:pt>
                <c:pt idx="29">
                  <c:v>0.12172000000282424</c:v>
                </c:pt>
                <c:pt idx="30">
                  <c:v>0.16848000000754837</c:v>
                </c:pt>
                <c:pt idx="31">
                  <c:v>0.11884000000281958</c:v>
                </c:pt>
                <c:pt idx="32">
                  <c:v>0.11512000000220723</c:v>
                </c:pt>
                <c:pt idx="33">
                  <c:v>0.138200000001234</c:v>
                </c:pt>
                <c:pt idx="34">
                  <c:v>0.10528000000340398</c:v>
                </c:pt>
                <c:pt idx="35">
                  <c:v>1.9440000003669411E-2</c:v>
                </c:pt>
                <c:pt idx="36">
                  <c:v>4.6840000002703164E-2</c:v>
                </c:pt>
                <c:pt idx="37">
                  <c:v>3.3960000007937197E-2</c:v>
                </c:pt>
                <c:pt idx="38">
                  <c:v>8.2240000003366731E-2</c:v>
                </c:pt>
                <c:pt idx="39">
                  <c:v>0.11864000000059605</c:v>
                </c:pt>
                <c:pt idx="40">
                  <c:v>0.12436000000161584</c:v>
                </c:pt>
                <c:pt idx="41">
                  <c:v>3.3280000003287569E-2</c:v>
                </c:pt>
                <c:pt idx="42">
                  <c:v>1.8080000001646113E-2</c:v>
                </c:pt>
                <c:pt idx="43">
                  <c:v>4.2400000093039125E-3</c:v>
                </c:pt>
                <c:pt idx="44">
                  <c:v>-8.7999999232124537E-4</c:v>
                </c:pt>
                <c:pt idx="45">
                  <c:v>-4.920000000129221E-2</c:v>
                </c:pt>
                <c:pt idx="46">
                  <c:v>1.0840000002644956E-2</c:v>
                </c:pt>
                <c:pt idx="47">
                  <c:v>-2.2960000002058223E-2</c:v>
                </c:pt>
                <c:pt idx="48">
                  <c:v>-4.4399999969755299E-3</c:v>
                </c:pt>
                <c:pt idx="49">
                  <c:v>1.0520000003452878E-2</c:v>
                </c:pt>
                <c:pt idx="50">
                  <c:v>2.148000000306638E-2</c:v>
                </c:pt>
                <c:pt idx="51">
                  <c:v>-3.7839999997231644E-2</c:v>
                </c:pt>
                <c:pt idx="52">
                  <c:v>5.1440000002912711E-2</c:v>
                </c:pt>
                <c:pt idx="53">
                  <c:v>-2.4879999997210689E-2</c:v>
                </c:pt>
                <c:pt idx="54">
                  <c:v>-2.1199999973759986E-3</c:v>
                </c:pt>
                <c:pt idx="55">
                  <c:v>-3.6959999997634441E-2</c:v>
                </c:pt>
                <c:pt idx="56">
                  <c:v>8.2800000018323772E-3</c:v>
                </c:pt>
                <c:pt idx="57">
                  <c:v>5.8720000000903383E-2</c:v>
                </c:pt>
                <c:pt idx="58">
                  <c:v>3.6000000545755029E-4</c:v>
                </c:pt>
                <c:pt idx="59">
                  <c:v>-6.7439999998896383E-2</c:v>
                </c:pt>
                <c:pt idx="60">
                  <c:v>1.1280000006081536E-2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7D-41FC-BFAE-0FCD9231882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  <c:pt idx="61">
                  <c:v>-9.2799999983981252E-3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7D-41FC-BFAE-0FCD9231882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64">
                  <c:v>-3.8639999998849817E-2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7D-41FC-BFAE-0FCD9231882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62">
                  <c:v>0</c:v>
                </c:pt>
                <c:pt idx="63">
                  <c:v>-4.3359999996027909E-2</c:v>
                </c:pt>
                <c:pt idx="65">
                  <c:v>-4.6259999995527323E-2</c:v>
                </c:pt>
                <c:pt idx="66">
                  <c:v>-4.5419999994919635E-2</c:v>
                </c:pt>
                <c:pt idx="67">
                  <c:v>-4.6959999992395751E-2</c:v>
                </c:pt>
                <c:pt idx="68">
                  <c:v>-4.8659999993105885E-2</c:v>
                </c:pt>
                <c:pt idx="69">
                  <c:v>-7.2049999871524051E-2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7D-41FC-BFAE-0FCD9231882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7D-41FC-BFAE-0FCD9231882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7D-41FC-BFAE-0FCD9231882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3">
                    <c:v>1E-3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4.0000000000000002E-4</c:v>
                  </c:pt>
                  <c:pt idx="67">
                    <c:v>0</c:v>
                  </c:pt>
                  <c:pt idx="68">
                    <c:v>1E-4</c:v>
                  </c:pt>
                  <c:pt idx="6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7D-41FC-BFAE-0FCD9231882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-6407</c:v>
                </c:pt>
                <c:pt idx="1">
                  <c:v>-6406.5</c:v>
                </c:pt>
                <c:pt idx="2">
                  <c:v>-6341</c:v>
                </c:pt>
                <c:pt idx="3">
                  <c:v>-6330.5</c:v>
                </c:pt>
                <c:pt idx="4">
                  <c:v>-6275</c:v>
                </c:pt>
                <c:pt idx="5">
                  <c:v>-6253.5</c:v>
                </c:pt>
                <c:pt idx="6">
                  <c:v>-6238.5</c:v>
                </c:pt>
                <c:pt idx="7">
                  <c:v>-6216.5</c:v>
                </c:pt>
                <c:pt idx="8">
                  <c:v>-6201</c:v>
                </c:pt>
                <c:pt idx="9">
                  <c:v>-6198.5</c:v>
                </c:pt>
                <c:pt idx="10">
                  <c:v>-6197.5</c:v>
                </c:pt>
                <c:pt idx="11">
                  <c:v>-6186.5</c:v>
                </c:pt>
                <c:pt idx="12">
                  <c:v>-6172</c:v>
                </c:pt>
                <c:pt idx="13">
                  <c:v>-6147</c:v>
                </c:pt>
                <c:pt idx="14">
                  <c:v>-6136</c:v>
                </c:pt>
                <c:pt idx="15">
                  <c:v>-6135.5</c:v>
                </c:pt>
                <c:pt idx="16">
                  <c:v>-6110.5</c:v>
                </c:pt>
                <c:pt idx="17">
                  <c:v>-6106.5</c:v>
                </c:pt>
                <c:pt idx="18">
                  <c:v>-6099.5</c:v>
                </c:pt>
                <c:pt idx="19">
                  <c:v>-6055</c:v>
                </c:pt>
                <c:pt idx="20">
                  <c:v>-6003.5</c:v>
                </c:pt>
                <c:pt idx="21">
                  <c:v>-5930</c:v>
                </c:pt>
                <c:pt idx="22">
                  <c:v>-5922.5</c:v>
                </c:pt>
                <c:pt idx="23">
                  <c:v>-5915.5</c:v>
                </c:pt>
                <c:pt idx="24">
                  <c:v>-5901.5</c:v>
                </c:pt>
                <c:pt idx="25">
                  <c:v>-5850</c:v>
                </c:pt>
                <c:pt idx="26">
                  <c:v>-5827.5</c:v>
                </c:pt>
                <c:pt idx="27">
                  <c:v>-5813</c:v>
                </c:pt>
                <c:pt idx="28">
                  <c:v>-5784</c:v>
                </c:pt>
                <c:pt idx="29">
                  <c:v>-5773</c:v>
                </c:pt>
                <c:pt idx="30">
                  <c:v>-5769.5</c:v>
                </c:pt>
                <c:pt idx="31">
                  <c:v>-5768.5</c:v>
                </c:pt>
                <c:pt idx="32">
                  <c:v>-5720.5</c:v>
                </c:pt>
                <c:pt idx="33">
                  <c:v>-3267.5</c:v>
                </c:pt>
                <c:pt idx="34">
                  <c:v>-3202</c:v>
                </c:pt>
                <c:pt idx="35">
                  <c:v>-3121</c:v>
                </c:pt>
                <c:pt idx="36">
                  <c:v>-3043.5</c:v>
                </c:pt>
                <c:pt idx="37">
                  <c:v>-3014</c:v>
                </c:pt>
                <c:pt idx="38">
                  <c:v>-3003.5</c:v>
                </c:pt>
                <c:pt idx="39">
                  <c:v>-2901</c:v>
                </c:pt>
                <c:pt idx="40">
                  <c:v>-2886.5</c:v>
                </c:pt>
                <c:pt idx="41">
                  <c:v>-2864.5</c:v>
                </c:pt>
                <c:pt idx="42">
                  <c:v>-2772</c:v>
                </c:pt>
                <c:pt idx="43">
                  <c:v>-578.5</c:v>
                </c:pt>
                <c:pt idx="44">
                  <c:v>-458</c:v>
                </c:pt>
                <c:pt idx="45">
                  <c:v>-457.5</c:v>
                </c:pt>
                <c:pt idx="46">
                  <c:v>-443.5</c:v>
                </c:pt>
                <c:pt idx="47">
                  <c:v>-436</c:v>
                </c:pt>
                <c:pt idx="48">
                  <c:v>-429</c:v>
                </c:pt>
                <c:pt idx="49">
                  <c:v>-418</c:v>
                </c:pt>
                <c:pt idx="50">
                  <c:v>-407</c:v>
                </c:pt>
                <c:pt idx="51">
                  <c:v>-406.5</c:v>
                </c:pt>
                <c:pt idx="52">
                  <c:v>-396</c:v>
                </c:pt>
                <c:pt idx="53">
                  <c:v>-395.5</c:v>
                </c:pt>
                <c:pt idx="54">
                  <c:v>-392</c:v>
                </c:pt>
                <c:pt idx="55">
                  <c:v>-311</c:v>
                </c:pt>
                <c:pt idx="56">
                  <c:v>-289.5</c:v>
                </c:pt>
                <c:pt idx="57">
                  <c:v>-260.5</c:v>
                </c:pt>
                <c:pt idx="58">
                  <c:v>-249</c:v>
                </c:pt>
                <c:pt idx="59">
                  <c:v>-241.5</c:v>
                </c:pt>
                <c:pt idx="60">
                  <c:v>-227</c:v>
                </c:pt>
                <c:pt idx="61">
                  <c:v>-160.5</c:v>
                </c:pt>
                <c:pt idx="62">
                  <c:v>0</c:v>
                </c:pt>
                <c:pt idx="63">
                  <c:v>1021.5</c:v>
                </c:pt>
                <c:pt idx="64">
                  <c:v>1031</c:v>
                </c:pt>
                <c:pt idx="65">
                  <c:v>1319</c:v>
                </c:pt>
                <c:pt idx="66">
                  <c:v>1348</c:v>
                </c:pt>
                <c:pt idx="67">
                  <c:v>1454</c:v>
                </c:pt>
                <c:pt idx="68">
                  <c:v>1629</c:v>
                </c:pt>
                <c:pt idx="69">
                  <c:v>2418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0">
                  <c:v>0.12390069266650111</c:v>
                </c:pt>
                <c:pt idx="1">
                  <c:v>0.12388971876217558</c:v>
                </c:pt>
                <c:pt idx="2">
                  <c:v>0.12245213729553317</c:v>
                </c:pt>
                <c:pt idx="3">
                  <c:v>0.12222168530469738</c:v>
                </c:pt>
                <c:pt idx="4">
                  <c:v>0.12100358192456523</c:v>
                </c:pt>
                <c:pt idx="5">
                  <c:v>0.12053170403856811</c:v>
                </c:pt>
                <c:pt idx="6">
                  <c:v>0.12020248690880267</c:v>
                </c:pt>
                <c:pt idx="7">
                  <c:v>0.11971963511848002</c:v>
                </c:pt>
                <c:pt idx="8">
                  <c:v>0.11937944408438908</c:v>
                </c:pt>
                <c:pt idx="9">
                  <c:v>0.11932457456276149</c:v>
                </c:pt>
                <c:pt idx="10">
                  <c:v>0.11930262675411046</c:v>
                </c:pt>
                <c:pt idx="11">
                  <c:v>0.11906120085894914</c:v>
                </c:pt>
                <c:pt idx="12">
                  <c:v>0.11874295763350923</c:v>
                </c:pt>
                <c:pt idx="13">
                  <c:v>0.11819426241723349</c:v>
                </c:pt>
                <c:pt idx="14">
                  <c:v>0.11795283652207217</c:v>
                </c:pt>
                <c:pt idx="15">
                  <c:v>0.11794186261774667</c:v>
                </c:pt>
                <c:pt idx="16">
                  <c:v>0.11739316740147093</c:v>
                </c:pt>
                <c:pt idx="17">
                  <c:v>0.11730537616686681</c:v>
                </c:pt>
                <c:pt idx="18">
                  <c:v>0.11715174150630961</c:v>
                </c:pt>
                <c:pt idx="19">
                  <c:v>0.11617506402133879</c:v>
                </c:pt>
                <c:pt idx="20">
                  <c:v>0.11504475187581079</c:v>
                </c:pt>
                <c:pt idx="21">
                  <c:v>0.11343158793996014</c:v>
                </c:pt>
                <c:pt idx="22">
                  <c:v>0.1132669793750774</c:v>
                </c:pt>
                <c:pt idx="23">
                  <c:v>0.1131133447145202</c:v>
                </c:pt>
                <c:pt idx="24">
                  <c:v>0.11280607539340579</c:v>
                </c:pt>
                <c:pt idx="25">
                  <c:v>0.11167576324787779</c:v>
                </c:pt>
                <c:pt idx="26">
                  <c:v>0.11118193755322964</c:v>
                </c:pt>
                <c:pt idx="27">
                  <c:v>0.1108636943277897</c:v>
                </c:pt>
                <c:pt idx="28">
                  <c:v>0.11022720787690984</c:v>
                </c:pt>
                <c:pt idx="29">
                  <c:v>0.10998578198174852</c:v>
                </c:pt>
                <c:pt idx="30">
                  <c:v>0.10990896465146993</c:v>
                </c:pt>
                <c:pt idx="31">
                  <c:v>0.1098870168428189</c:v>
                </c:pt>
                <c:pt idx="32">
                  <c:v>0.10883352202756949</c:v>
                </c:pt>
                <c:pt idx="33">
                  <c:v>5.4995547406594611E-2</c:v>
                </c:pt>
                <c:pt idx="34">
                  <c:v>5.3557965939952198E-2</c:v>
                </c:pt>
                <c:pt idx="35">
                  <c:v>5.178019343921883E-2</c:v>
                </c:pt>
                <c:pt idx="36">
                  <c:v>5.0079238268764051E-2</c:v>
                </c:pt>
                <c:pt idx="37">
                  <c:v>4.9431777913558683E-2</c:v>
                </c:pt>
                <c:pt idx="38">
                  <c:v>4.9201325922722888E-2</c:v>
                </c:pt>
                <c:pt idx="39">
                  <c:v>4.6951675535992374E-2</c:v>
                </c:pt>
                <c:pt idx="40">
                  <c:v>4.6633432310552447E-2</c:v>
                </c:pt>
                <c:pt idx="41">
                  <c:v>4.6150580520229814E-2</c:v>
                </c:pt>
                <c:pt idx="42">
                  <c:v>4.4120408220009601E-2</c:v>
                </c:pt>
                <c:pt idx="43">
                  <c:v>-4.0221100560231746E-3</c:v>
                </c:pt>
                <c:pt idx="44">
                  <c:v>-6.6668209984722063E-3</c:v>
                </c:pt>
                <c:pt idx="45">
                  <c:v>-6.677794902797721E-3</c:v>
                </c:pt>
                <c:pt idx="46">
                  <c:v>-6.9850642239121311E-3</c:v>
                </c:pt>
                <c:pt idx="47">
                  <c:v>-7.1496727887948499E-3</c:v>
                </c:pt>
                <c:pt idx="48">
                  <c:v>-7.3033074493520558E-3</c:v>
                </c:pt>
                <c:pt idx="49">
                  <c:v>-7.5447333445133775E-3</c:v>
                </c:pt>
                <c:pt idx="50">
                  <c:v>-7.7861592396746993E-3</c:v>
                </c:pt>
                <c:pt idx="51">
                  <c:v>-7.797133144000214E-3</c:v>
                </c:pt>
                <c:pt idx="52">
                  <c:v>-8.0275851348360228E-3</c:v>
                </c:pt>
                <c:pt idx="53">
                  <c:v>-8.0385590391615375E-3</c:v>
                </c:pt>
                <c:pt idx="54">
                  <c:v>-8.1153763694401387E-3</c:v>
                </c:pt>
                <c:pt idx="55">
                  <c:v>-9.893148870173514E-3</c:v>
                </c:pt>
                <c:pt idx="56">
                  <c:v>-1.0365026756170643E-2</c:v>
                </c:pt>
                <c:pt idx="57">
                  <c:v>-1.1001513207050492E-2</c:v>
                </c:pt>
                <c:pt idx="58">
                  <c:v>-1.1253913006537331E-2</c:v>
                </c:pt>
                <c:pt idx="59">
                  <c:v>-1.1418521571420049E-2</c:v>
                </c:pt>
                <c:pt idx="60">
                  <c:v>-1.1736764796859974E-2</c:v>
                </c:pt>
                <c:pt idx="61">
                  <c:v>-1.3196294072153423E-2</c:v>
                </c:pt>
                <c:pt idx="62">
                  <c:v>-1.6718917360643626E-2</c:v>
                </c:pt>
                <c:pt idx="63">
                  <c:v>-3.9138603897670057E-2</c:v>
                </c:pt>
                <c:pt idx="64">
                  <c:v>-3.9347108079854837E-2</c:v>
                </c:pt>
                <c:pt idx="65">
                  <c:v>-4.5668076971351279E-2</c:v>
                </c:pt>
                <c:pt idx="66">
                  <c:v>-4.6304563422231125E-2</c:v>
                </c:pt>
                <c:pt idx="67">
                  <c:v>-4.8631031139240229E-2</c:v>
                </c:pt>
                <c:pt idx="68">
                  <c:v>-5.2471897653170362E-2</c:v>
                </c:pt>
                <c:pt idx="69">
                  <c:v>-6.9788718678832476E-2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7D-41FC-BFAE-0FCD9231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020904"/>
        <c:axId val="1"/>
      </c:scatterChart>
      <c:valAx>
        <c:axId val="388020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020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25256752815806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457200</xdr:colOff>
      <xdr:row>18</xdr:row>
      <xdr:rowOff>66675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EA859D6-83F7-9021-3BC4-EF7EA2924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</xdr:colOff>
      <xdr:row>0</xdr:row>
      <xdr:rowOff>1</xdr:rowOff>
    </xdr:from>
    <xdr:to>
      <xdr:col>27</xdr:col>
      <xdr:colOff>209550</xdr:colOff>
      <xdr:row>18</xdr:row>
      <xdr:rowOff>57151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1E803D9-7FC8-9992-A191-1278A4687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48" TargetMode="External"/><Relationship Id="rId18" Type="http://schemas.openxmlformats.org/officeDocument/2006/relationships/hyperlink" Target="http://www.bav-astro.de/sfs/BAVM_link.php?BAVMnr=148" TargetMode="External"/><Relationship Id="rId26" Type="http://schemas.openxmlformats.org/officeDocument/2006/relationships/hyperlink" Target="http://www.bav-astro.de/sfs/BAVM_link.php?BAVMnr=148" TargetMode="External"/><Relationship Id="rId39" Type="http://schemas.openxmlformats.org/officeDocument/2006/relationships/hyperlink" Target="http://www.bav-astro.de/sfs/BAVM_link.php?BAVMnr=148" TargetMode="External"/><Relationship Id="rId21" Type="http://schemas.openxmlformats.org/officeDocument/2006/relationships/hyperlink" Target="http://www.bav-astro.de/sfs/BAVM_link.php?BAVMnr=148" TargetMode="External"/><Relationship Id="rId34" Type="http://schemas.openxmlformats.org/officeDocument/2006/relationships/hyperlink" Target="http://www.bav-astro.de/sfs/BAVM_link.php?BAVMnr=148" TargetMode="External"/><Relationship Id="rId42" Type="http://schemas.openxmlformats.org/officeDocument/2006/relationships/hyperlink" Target="http://www.bav-astro.de/sfs/BAVM_link.php?BAVMnr=148" TargetMode="External"/><Relationship Id="rId47" Type="http://schemas.openxmlformats.org/officeDocument/2006/relationships/hyperlink" Target="http://www.konkoly.hu/cgi-bin/IBVS?5171" TargetMode="External"/><Relationship Id="rId50" Type="http://schemas.openxmlformats.org/officeDocument/2006/relationships/hyperlink" Target="http://www.konkoly.hu/cgi-bin/IBVS?5171" TargetMode="External"/><Relationship Id="rId55" Type="http://schemas.openxmlformats.org/officeDocument/2006/relationships/hyperlink" Target="http://www.konkoly.hu/cgi-bin/IBVS?5171" TargetMode="External"/><Relationship Id="rId63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www.bav-astro.de/sfs/BAVM_link.php?BAVMnr=148" TargetMode="External"/><Relationship Id="rId2" Type="http://schemas.openxmlformats.org/officeDocument/2006/relationships/hyperlink" Target="http://www.bav-astro.de/sfs/BAVM_link.php?BAVMnr=148" TargetMode="External"/><Relationship Id="rId16" Type="http://schemas.openxmlformats.org/officeDocument/2006/relationships/hyperlink" Target="http://www.bav-astro.de/sfs/BAVM_link.php?BAVMnr=148" TargetMode="External"/><Relationship Id="rId20" Type="http://schemas.openxmlformats.org/officeDocument/2006/relationships/hyperlink" Target="http://www.bav-astro.de/sfs/BAVM_link.php?BAVMnr=148" TargetMode="External"/><Relationship Id="rId29" Type="http://schemas.openxmlformats.org/officeDocument/2006/relationships/hyperlink" Target="http://www.bav-astro.de/sfs/BAVM_link.php?BAVMnr=148" TargetMode="External"/><Relationship Id="rId41" Type="http://schemas.openxmlformats.org/officeDocument/2006/relationships/hyperlink" Target="http://www.bav-astro.de/sfs/BAVM_link.php?BAVMnr=148" TargetMode="External"/><Relationship Id="rId54" Type="http://schemas.openxmlformats.org/officeDocument/2006/relationships/hyperlink" Target="http://www.konkoly.hu/cgi-bin/IBVS?5171" TargetMode="External"/><Relationship Id="rId62" Type="http://schemas.openxmlformats.org/officeDocument/2006/relationships/hyperlink" Target="http://www.konkoly.hu/cgi-bin/IBVS?5871" TargetMode="External"/><Relationship Id="rId1" Type="http://schemas.openxmlformats.org/officeDocument/2006/relationships/hyperlink" Target="http://www.bav-astro.de/sfs/BAVM_link.php?BAVMnr=148" TargetMode="External"/><Relationship Id="rId6" Type="http://schemas.openxmlformats.org/officeDocument/2006/relationships/hyperlink" Target="http://www.bav-astro.de/sfs/BAVM_link.php?BAVMnr=148" TargetMode="External"/><Relationship Id="rId11" Type="http://schemas.openxmlformats.org/officeDocument/2006/relationships/hyperlink" Target="http://www.bav-astro.de/sfs/BAVM_link.php?BAVMnr=148" TargetMode="External"/><Relationship Id="rId24" Type="http://schemas.openxmlformats.org/officeDocument/2006/relationships/hyperlink" Target="http://www.bav-astro.de/sfs/BAVM_link.php?BAVMnr=148" TargetMode="External"/><Relationship Id="rId32" Type="http://schemas.openxmlformats.org/officeDocument/2006/relationships/hyperlink" Target="http://www.bav-astro.de/sfs/BAVM_link.php?BAVMnr=148" TargetMode="External"/><Relationship Id="rId37" Type="http://schemas.openxmlformats.org/officeDocument/2006/relationships/hyperlink" Target="http://www.bav-astro.de/sfs/BAVM_link.php?BAVMnr=148" TargetMode="External"/><Relationship Id="rId40" Type="http://schemas.openxmlformats.org/officeDocument/2006/relationships/hyperlink" Target="http://www.bav-astro.de/sfs/BAVM_link.php?BAVMnr=148" TargetMode="External"/><Relationship Id="rId45" Type="http://schemas.openxmlformats.org/officeDocument/2006/relationships/hyperlink" Target="http://www.konkoly.hu/cgi-bin/IBVS?5171" TargetMode="External"/><Relationship Id="rId53" Type="http://schemas.openxmlformats.org/officeDocument/2006/relationships/hyperlink" Target="http://www.konkoly.hu/cgi-bin/IBVS?5171" TargetMode="External"/><Relationship Id="rId58" Type="http://schemas.openxmlformats.org/officeDocument/2006/relationships/hyperlink" Target="http://www.konkoly.hu/cgi-bin/IBVS?5171" TargetMode="External"/><Relationship Id="rId66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48" TargetMode="External"/><Relationship Id="rId15" Type="http://schemas.openxmlformats.org/officeDocument/2006/relationships/hyperlink" Target="http://www.bav-astro.de/sfs/BAVM_link.php?BAVMnr=148" TargetMode="External"/><Relationship Id="rId23" Type="http://schemas.openxmlformats.org/officeDocument/2006/relationships/hyperlink" Target="http://www.bav-astro.de/sfs/BAVM_link.php?BAVMnr=148" TargetMode="External"/><Relationship Id="rId28" Type="http://schemas.openxmlformats.org/officeDocument/2006/relationships/hyperlink" Target="http://www.bav-astro.de/sfs/BAVM_link.php?BAVMnr=148" TargetMode="External"/><Relationship Id="rId36" Type="http://schemas.openxmlformats.org/officeDocument/2006/relationships/hyperlink" Target="http://www.bav-astro.de/sfs/BAVM_link.php?BAVMnr=148" TargetMode="External"/><Relationship Id="rId49" Type="http://schemas.openxmlformats.org/officeDocument/2006/relationships/hyperlink" Target="http://www.konkoly.hu/cgi-bin/IBVS?5171" TargetMode="External"/><Relationship Id="rId57" Type="http://schemas.openxmlformats.org/officeDocument/2006/relationships/hyperlink" Target="http://www.konkoly.hu/cgi-bin/IBVS?5171" TargetMode="External"/><Relationship Id="rId61" Type="http://schemas.openxmlformats.org/officeDocument/2006/relationships/hyperlink" Target="http://www.konkoly.hu/cgi-bin/IBVS?5171" TargetMode="External"/><Relationship Id="rId10" Type="http://schemas.openxmlformats.org/officeDocument/2006/relationships/hyperlink" Target="http://www.bav-astro.de/sfs/BAVM_link.php?BAVMnr=148" TargetMode="External"/><Relationship Id="rId19" Type="http://schemas.openxmlformats.org/officeDocument/2006/relationships/hyperlink" Target="http://www.bav-astro.de/sfs/BAVM_link.php?BAVMnr=148" TargetMode="External"/><Relationship Id="rId31" Type="http://schemas.openxmlformats.org/officeDocument/2006/relationships/hyperlink" Target="http://www.bav-astro.de/sfs/BAVM_link.php?BAVMnr=148" TargetMode="External"/><Relationship Id="rId44" Type="http://schemas.openxmlformats.org/officeDocument/2006/relationships/hyperlink" Target="http://www.konkoly.hu/cgi-bin/IBVS?5171" TargetMode="External"/><Relationship Id="rId52" Type="http://schemas.openxmlformats.org/officeDocument/2006/relationships/hyperlink" Target="http://www.konkoly.hu/cgi-bin/IBVS?5171" TargetMode="External"/><Relationship Id="rId60" Type="http://schemas.openxmlformats.org/officeDocument/2006/relationships/hyperlink" Target="http://www.konkoly.hu/cgi-bin/IBVS?5171" TargetMode="External"/><Relationship Id="rId65" Type="http://schemas.openxmlformats.org/officeDocument/2006/relationships/hyperlink" Target="http://www.konkoly.hu/cgi-bin/IBVS?5992" TargetMode="External"/><Relationship Id="rId4" Type="http://schemas.openxmlformats.org/officeDocument/2006/relationships/hyperlink" Target="http://www.bav-astro.de/sfs/BAVM_link.php?BAVMnr=148" TargetMode="External"/><Relationship Id="rId9" Type="http://schemas.openxmlformats.org/officeDocument/2006/relationships/hyperlink" Target="http://www.bav-astro.de/sfs/BAVM_link.php?BAVMnr=148" TargetMode="External"/><Relationship Id="rId14" Type="http://schemas.openxmlformats.org/officeDocument/2006/relationships/hyperlink" Target="http://www.bav-astro.de/sfs/BAVM_link.php?BAVMnr=148" TargetMode="External"/><Relationship Id="rId22" Type="http://schemas.openxmlformats.org/officeDocument/2006/relationships/hyperlink" Target="http://www.bav-astro.de/sfs/BAVM_link.php?BAVMnr=148" TargetMode="External"/><Relationship Id="rId27" Type="http://schemas.openxmlformats.org/officeDocument/2006/relationships/hyperlink" Target="http://www.bav-astro.de/sfs/BAVM_link.php?BAVMnr=148" TargetMode="External"/><Relationship Id="rId30" Type="http://schemas.openxmlformats.org/officeDocument/2006/relationships/hyperlink" Target="http://www.bav-astro.de/sfs/BAVM_link.php?BAVMnr=148" TargetMode="External"/><Relationship Id="rId35" Type="http://schemas.openxmlformats.org/officeDocument/2006/relationships/hyperlink" Target="http://www.bav-astro.de/sfs/BAVM_link.php?BAVMnr=148" TargetMode="External"/><Relationship Id="rId43" Type="http://schemas.openxmlformats.org/officeDocument/2006/relationships/hyperlink" Target="http://www.bav-astro.de/sfs/BAVM_link.php?BAVMnr=148" TargetMode="External"/><Relationship Id="rId48" Type="http://schemas.openxmlformats.org/officeDocument/2006/relationships/hyperlink" Target="http://www.konkoly.hu/cgi-bin/IBVS?5171" TargetMode="External"/><Relationship Id="rId56" Type="http://schemas.openxmlformats.org/officeDocument/2006/relationships/hyperlink" Target="http://www.konkoly.hu/cgi-bin/IBVS?5171" TargetMode="External"/><Relationship Id="rId64" Type="http://schemas.openxmlformats.org/officeDocument/2006/relationships/hyperlink" Target="http://www.konkoly.hu/cgi-bin/IBVS?5966" TargetMode="External"/><Relationship Id="rId8" Type="http://schemas.openxmlformats.org/officeDocument/2006/relationships/hyperlink" Target="http://www.bav-astro.de/sfs/BAVM_link.php?BAVMnr=148" TargetMode="External"/><Relationship Id="rId51" Type="http://schemas.openxmlformats.org/officeDocument/2006/relationships/hyperlink" Target="http://www.konkoly.hu/cgi-bin/IBVS?5171" TargetMode="External"/><Relationship Id="rId3" Type="http://schemas.openxmlformats.org/officeDocument/2006/relationships/hyperlink" Target="http://www.bav-astro.de/sfs/BAVM_link.php?BAVMnr=148" TargetMode="External"/><Relationship Id="rId12" Type="http://schemas.openxmlformats.org/officeDocument/2006/relationships/hyperlink" Target="http://www.bav-astro.de/sfs/BAVM_link.php?BAVMnr=148" TargetMode="External"/><Relationship Id="rId17" Type="http://schemas.openxmlformats.org/officeDocument/2006/relationships/hyperlink" Target="http://www.bav-astro.de/sfs/BAVM_link.php?BAVMnr=148" TargetMode="External"/><Relationship Id="rId25" Type="http://schemas.openxmlformats.org/officeDocument/2006/relationships/hyperlink" Target="http://www.bav-astro.de/sfs/BAVM_link.php?BAVMnr=148" TargetMode="External"/><Relationship Id="rId33" Type="http://schemas.openxmlformats.org/officeDocument/2006/relationships/hyperlink" Target="http://www.bav-astro.de/sfs/BAVM_link.php?BAVMnr=148" TargetMode="External"/><Relationship Id="rId38" Type="http://schemas.openxmlformats.org/officeDocument/2006/relationships/hyperlink" Target="http://www.bav-astro.de/sfs/BAVM_link.php?BAVMnr=148" TargetMode="External"/><Relationship Id="rId46" Type="http://schemas.openxmlformats.org/officeDocument/2006/relationships/hyperlink" Target="http://www.konkoly.hu/cgi-bin/IBVS?5171" TargetMode="External"/><Relationship Id="rId59" Type="http://schemas.openxmlformats.org/officeDocument/2006/relationships/hyperlink" Target="http://www.konkoly.hu/cgi-bin/IBVS?5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2"/>
  <sheetViews>
    <sheetView tabSelected="1" workbookViewId="0">
      <pane xSplit="14" ySplit="21" topLeftCell="O74" activePane="bottomRight" state="frozen"/>
      <selection pane="topRight" activeCell="O1" sqref="O1"/>
      <selection pane="bottomLeft" activeCell="A22" sqref="A22"/>
      <selection pane="bottomRight" activeCell="F92" sqref="F9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 x14ac:dyDescent="0.3">
      <c r="A1" s="1" t="s">
        <v>36</v>
      </c>
      <c r="F1" s="3">
        <v>52500.2</v>
      </c>
      <c r="G1" s="3">
        <v>2.27264</v>
      </c>
      <c r="H1" s="3" t="s">
        <v>37</v>
      </c>
    </row>
    <row r="2" spans="1:8" x14ac:dyDescent="0.2">
      <c r="A2" t="s">
        <v>22</v>
      </c>
      <c r="B2" t="s">
        <v>37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v>52500.2</v>
      </c>
      <c r="D4" s="9">
        <v>2.27264</v>
      </c>
    </row>
    <row r="5" spans="1:8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8" x14ac:dyDescent="0.2">
      <c r="A6" s="5" t="s">
        <v>0</v>
      </c>
    </row>
    <row r="7" spans="1:8" x14ac:dyDescent="0.2">
      <c r="A7" t="s">
        <v>1</v>
      </c>
      <c r="C7">
        <v>52500.2</v>
      </c>
    </row>
    <row r="8" spans="1:8" x14ac:dyDescent="0.2">
      <c r="A8" t="s">
        <v>2</v>
      </c>
      <c r="C8">
        <v>2.27264</v>
      </c>
      <c r="D8" s="28"/>
    </row>
    <row r="9" spans="1:8" x14ac:dyDescent="0.2">
      <c r="A9" s="26" t="s">
        <v>32</v>
      </c>
      <c r="B9" s="27">
        <v>84</v>
      </c>
      <c r="C9" s="24" t="str">
        <f>"F"&amp;B9</f>
        <v>F84</v>
      </c>
      <c r="D9" s="25" t="str">
        <f>"G"&amp;B9</f>
        <v>G84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INTERCEPT(INDIRECT($D$9):G991,INDIRECT($C$9):F991)</f>
        <v>-1.6718917360643626E-2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SLOPE(INDIRECT($D$9):G991,INDIRECT($C$9):F991)</f>
        <v>-2.1947808651029302E-5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(C7+C11)+(C8+C12)*INT(MAX(F21:F3532))</f>
        <v>57995.373731281317</v>
      </c>
      <c r="E15" s="16" t="s">
        <v>40</v>
      </c>
      <c r="F15" s="13">
        <v>1</v>
      </c>
    </row>
    <row r="16" spans="1:8" x14ac:dyDescent="0.2">
      <c r="A16" s="18" t="s">
        <v>3</v>
      </c>
      <c r="B16" s="12"/>
      <c r="C16" s="19">
        <f ca="1">+C8+C12</f>
        <v>2.272618052191349</v>
      </c>
      <c r="E16" s="16" t="s">
        <v>29</v>
      </c>
      <c r="F16" s="17">
        <f ca="1">NOW()+15018.5+$C$5/24</f>
        <v>60329.735019444444</v>
      </c>
    </row>
    <row r="17" spans="1:17" ht="13.5" thickBot="1" x14ac:dyDescent="0.25">
      <c r="A17" s="16" t="s">
        <v>26</v>
      </c>
      <c r="B17" s="12"/>
      <c r="C17" s="12">
        <f>COUNT(C21:C2190)</f>
        <v>70</v>
      </c>
      <c r="E17" s="16" t="s">
        <v>41</v>
      </c>
      <c r="F17" s="17">
        <f ca="1">ROUND(2*(F16-$C$7)/$C$8,0)/2+F15</f>
        <v>3446</v>
      </c>
    </row>
    <row r="18" spans="1:17" ht="14.25" thickTop="1" thickBot="1" x14ac:dyDescent="0.25">
      <c r="A18" s="18" t="s">
        <v>4</v>
      </c>
      <c r="B18" s="12"/>
      <c r="C18" s="21">
        <f ca="1">+C15</f>
        <v>57995.373731281317</v>
      </c>
      <c r="D18" s="22">
        <f ca="1">+C16</f>
        <v>2.272618052191349</v>
      </c>
      <c r="E18" s="16" t="s">
        <v>30</v>
      </c>
      <c r="F18" s="25">
        <f ca="1">ROUND(2*(F16-$C$15)/$C$16,0)/2+F15</f>
        <v>1028</v>
      </c>
    </row>
    <row r="19" spans="1:17" ht="13.5" thickTop="1" x14ac:dyDescent="0.2">
      <c r="E19" s="16" t="s">
        <v>31</v>
      </c>
      <c r="F19" s="20">
        <f ca="1">+$C$15+$C$16*F18-15018.5-$C$5/24</f>
        <v>45313.520922267358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44</v>
      </c>
      <c r="I20" s="7" t="s">
        <v>58</v>
      </c>
      <c r="J20" s="7" t="s">
        <v>53</v>
      </c>
      <c r="K20" s="7" t="s">
        <v>51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s="31" t="s">
        <v>43</v>
      </c>
      <c r="B21" s="32" t="s">
        <v>33</v>
      </c>
      <c r="C21" s="31">
        <v>37939.574999999997</v>
      </c>
      <c r="D21" s="31" t="s">
        <v>44</v>
      </c>
      <c r="E21">
        <f t="shared" ref="E21:E52" si="0">+(C21-C$7)/C$8</f>
        <v>-6406.9210257673894</v>
      </c>
      <c r="F21">
        <f t="shared" ref="F21:F52" si="1">ROUND(2*E21,0)/2</f>
        <v>-6407</v>
      </c>
      <c r="G21">
        <f t="shared" ref="G21:G52" si="2">+C21-(C$7+F21*C$8)</f>
        <v>0.17947999999887543</v>
      </c>
      <c r="H21">
        <f t="shared" ref="H21:H52" si="3">+G21</f>
        <v>0.17947999999887543</v>
      </c>
      <c r="O21">
        <f t="shared" ref="O21:O52" ca="1" si="4">+C$11+C$12*$F21</f>
        <v>0.12390069266650111</v>
      </c>
      <c r="Q21" s="2">
        <f t="shared" ref="Q21:Q52" si="5">+C21-15018.5</f>
        <v>22921.074999999997</v>
      </c>
    </row>
    <row r="22" spans="1:17" x14ac:dyDescent="0.2">
      <c r="A22" s="31" t="s">
        <v>43</v>
      </c>
      <c r="B22" s="32" t="s">
        <v>39</v>
      </c>
      <c r="C22" s="31">
        <v>37940.623</v>
      </c>
      <c r="D22" s="31" t="s">
        <v>44</v>
      </c>
      <c r="E22">
        <f t="shared" si="0"/>
        <v>-6406.4598880597005</v>
      </c>
      <c r="F22">
        <f t="shared" si="1"/>
        <v>-6406.5</v>
      </c>
      <c r="G22">
        <f t="shared" si="2"/>
        <v>9.1160000003583264E-2</v>
      </c>
      <c r="H22">
        <f t="shared" si="3"/>
        <v>9.1160000003583264E-2</v>
      </c>
      <c r="O22">
        <f t="shared" ca="1" si="4"/>
        <v>0.12388971876217558</v>
      </c>
      <c r="Q22" s="2">
        <f t="shared" si="5"/>
        <v>22922.123</v>
      </c>
    </row>
    <row r="23" spans="1:17" x14ac:dyDescent="0.2">
      <c r="A23" s="31" t="s">
        <v>43</v>
      </c>
      <c r="B23" s="32" t="s">
        <v>33</v>
      </c>
      <c r="C23" s="31">
        <v>38089.474000000002</v>
      </c>
      <c r="D23" s="31" t="s">
        <v>44</v>
      </c>
      <c r="E23">
        <f t="shared" si="0"/>
        <v>-6340.962932976624</v>
      </c>
      <c r="F23">
        <f t="shared" si="1"/>
        <v>-6341</v>
      </c>
      <c r="G23">
        <f t="shared" si="2"/>
        <v>8.4240000003774185E-2</v>
      </c>
      <c r="H23">
        <f t="shared" si="3"/>
        <v>8.4240000003774185E-2</v>
      </c>
      <c r="O23">
        <f t="shared" ca="1" si="4"/>
        <v>0.12245213729553317</v>
      </c>
      <c r="Q23" s="2">
        <f t="shared" si="5"/>
        <v>23070.974000000002</v>
      </c>
    </row>
    <row r="24" spans="1:17" x14ac:dyDescent="0.2">
      <c r="A24" s="31" t="s">
        <v>43</v>
      </c>
      <c r="B24" s="32" t="s">
        <v>39</v>
      </c>
      <c r="C24" s="31">
        <v>38113.402999999998</v>
      </c>
      <c r="D24" s="31" t="s">
        <v>44</v>
      </c>
      <c r="E24">
        <f t="shared" si="0"/>
        <v>-6330.433768656716</v>
      </c>
      <c r="F24">
        <f t="shared" si="1"/>
        <v>-6330.5</v>
      </c>
      <c r="G24">
        <f t="shared" si="2"/>
        <v>0.1505200000028708</v>
      </c>
      <c r="H24">
        <f t="shared" si="3"/>
        <v>0.1505200000028708</v>
      </c>
      <c r="O24">
        <f t="shared" ca="1" si="4"/>
        <v>0.12222168530469738</v>
      </c>
      <c r="Q24" s="2">
        <f t="shared" si="5"/>
        <v>23094.902999999998</v>
      </c>
    </row>
    <row r="25" spans="1:17" x14ac:dyDescent="0.2">
      <c r="A25" s="31" t="s">
        <v>43</v>
      </c>
      <c r="B25" s="32" t="s">
        <v>33</v>
      </c>
      <c r="C25" s="31">
        <v>38239.464999999997</v>
      </c>
      <c r="D25" s="31" t="s">
        <v>44</v>
      </c>
      <c r="E25">
        <f t="shared" si="0"/>
        <v>-6274.9643586313714</v>
      </c>
      <c r="F25">
        <f t="shared" si="1"/>
        <v>-6275</v>
      </c>
      <c r="G25">
        <f t="shared" si="2"/>
        <v>8.0999999998311978E-2</v>
      </c>
      <c r="H25">
        <f t="shared" si="3"/>
        <v>8.0999999998311978E-2</v>
      </c>
      <c r="O25">
        <f t="shared" ca="1" si="4"/>
        <v>0.12100358192456523</v>
      </c>
      <c r="Q25" s="2">
        <f t="shared" si="5"/>
        <v>23220.964999999997</v>
      </c>
    </row>
    <row r="26" spans="1:17" x14ac:dyDescent="0.2">
      <c r="A26" s="31" t="s">
        <v>43</v>
      </c>
      <c r="B26" s="32" t="s">
        <v>39</v>
      </c>
      <c r="C26" s="31">
        <v>38288.398000000001</v>
      </c>
      <c r="D26" s="31" t="s">
        <v>44</v>
      </c>
      <c r="E26">
        <f t="shared" si="0"/>
        <v>-6253.4330118276521</v>
      </c>
      <c r="F26">
        <f t="shared" si="1"/>
        <v>-6253.5</v>
      </c>
      <c r="G26">
        <f t="shared" si="2"/>
        <v>0.15224000000307569</v>
      </c>
      <c r="H26">
        <f t="shared" si="3"/>
        <v>0.15224000000307569</v>
      </c>
      <c r="O26">
        <f t="shared" ca="1" si="4"/>
        <v>0.12053170403856811</v>
      </c>
      <c r="Q26" s="2">
        <f t="shared" si="5"/>
        <v>23269.898000000001</v>
      </c>
    </row>
    <row r="27" spans="1:17" x14ac:dyDescent="0.2">
      <c r="A27" s="31" t="s">
        <v>43</v>
      </c>
      <c r="B27" s="32" t="s">
        <v>39</v>
      </c>
      <c r="C27" s="31">
        <v>38322.385000000002</v>
      </c>
      <c r="D27" s="31" t="s">
        <v>44</v>
      </c>
      <c r="E27">
        <f t="shared" si="0"/>
        <v>-6238.4781575612478</v>
      </c>
      <c r="F27">
        <f t="shared" si="1"/>
        <v>-6238.5</v>
      </c>
      <c r="G27">
        <f t="shared" si="2"/>
        <v>4.964000000472879E-2</v>
      </c>
      <c r="H27">
        <f t="shared" si="3"/>
        <v>4.964000000472879E-2</v>
      </c>
      <c r="O27">
        <f t="shared" ca="1" si="4"/>
        <v>0.12020248690880267</v>
      </c>
      <c r="Q27" s="2">
        <f t="shared" si="5"/>
        <v>23303.885000000002</v>
      </c>
    </row>
    <row r="28" spans="1:17" x14ac:dyDescent="0.2">
      <c r="A28" s="31" t="s">
        <v>43</v>
      </c>
      <c r="B28" s="32" t="s">
        <v>39</v>
      </c>
      <c r="C28" s="31">
        <v>38372.444000000003</v>
      </c>
      <c r="D28" s="31" t="s">
        <v>44</v>
      </c>
      <c r="E28">
        <f t="shared" si="0"/>
        <v>-6216.4513517319037</v>
      </c>
      <c r="F28">
        <f t="shared" si="1"/>
        <v>-6216.5</v>
      </c>
      <c r="G28">
        <f t="shared" si="2"/>
        <v>0.11056000000826316</v>
      </c>
      <c r="H28">
        <f t="shared" si="3"/>
        <v>0.11056000000826316</v>
      </c>
      <c r="O28">
        <f t="shared" ca="1" si="4"/>
        <v>0.11971963511848002</v>
      </c>
      <c r="Q28" s="2">
        <f t="shared" si="5"/>
        <v>23353.944000000003</v>
      </c>
    </row>
    <row r="29" spans="1:17" x14ac:dyDescent="0.2">
      <c r="A29" s="31" t="s">
        <v>43</v>
      </c>
      <c r="B29" s="32" t="s">
        <v>33</v>
      </c>
      <c r="C29" s="31">
        <v>38407.707999999999</v>
      </c>
      <c r="D29" s="31" t="s">
        <v>44</v>
      </c>
      <c r="E29">
        <f t="shared" si="0"/>
        <v>-6200.9345958884815</v>
      </c>
      <c r="F29">
        <f t="shared" si="1"/>
        <v>-6201</v>
      </c>
      <c r="G29">
        <f t="shared" si="2"/>
        <v>0.14863999999943189</v>
      </c>
      <c r="H29">
        <f t="shared" si="3"/>
        <v>0.14863999999943189</v>
      </c>
      <c r="O29">
        <f t="shared" ca="1" si="4"/>
        <v>0.11937944408438908</v>
      </c>
      <c r="Q29" s="2">
        <f t="shared" si="5"/>
        <v>23389.207999999999</v>
      </c>
    </row>
    <row r="30" spans="1:17" x14ac:dyDescent="0.2">
      <c r="A30" s="31" t="s">
        <v>43</v>
      </c>
      <c r="B30" s="32" t="s">
        <v>39</v>
      </c>
      <c r="C30" s="31">
        <v>38413.402999999998</v>
      </c>
      <c r="D30" s="31" t="s">
        <v>44</v>
      </c>
      <c r="E30">
        <f t="shared" si="0"/>
        <v>-6198.4286996620667</v>
      </c>
      <c r="F30">
        <f t="shared" si="1"/>
        <v>-6198.5</v>
      </c>
      <c r="G30">
        <f t="shared" si="2"/>
        <v>0.16204000000288943</v>
      </c>
      <c r="H30">
        <f t="shared" si="3"/>
        <v>0.16204000000288943</v>
      </c>
      <c r="O30">
        <f t="shared" ca="1" si="4"/>
        <v>0.11932457456276149</v>
      </c>
      <c r="Q30" s="2">
        <f t="shared" si="5"/>
        <v>23394.902999999998</v>
      </c>
    </row>
    <row r="31" spans="1:17" x14ac:dyDescent="0.2">
      <c r="A31" s="31" t="s">
        <v>43</v>
      </c>
      <c r="B31" s="32" t="s">
        <v>39</v>
      </c>
      <c r="C31" s="31">
        <v>38415.682999999997</v>
      </c>
      <c r="D31" s="31" t="s">
        <v>44</v>
      </c>
      <c r="E31">
        <f t="shared" si="0"/>
        <v>-6197.4254611377073</v>
      </c>
      <c r="F31">
        <f t="shared" si="1"/>
        <v>-6197.5</v>
      </c>
      <c r="G31">
        <f t="shared" si="2"/>
        <v>0.16939999999885913</v>
      </c>
      <c r="H31">
        <f t="shared" si="3"/>
        <v>0.16939999999885913</v>
      </c>
      <c r="O31">
        <f t="shared" ca="1" si="4"/>
        <v>0.11930262675411046</v>
      </c>
      <c r="Q31" s="2">
        <f t="shared" si="5"/>
        <v>23397.182999999997</v>
      </c>
    </row>
    <row r="32" spans="1:17" x14ac:dyDescent="0.2">
      <c r="A32" s="31" t="s">
        <v>43</v>
      </c>
      <c r="B32" s="32" t="s">
        <v>39</v>
      </c>
      <c r="C32" s="31">
        <v>38440.659</v>
      </c>
      <c r="D32" s="31" t="s">
        <v>44</v>
      </c>
      <c r="E32">
        <f t="shared" si="0"/>
        <v>-6186.4355991270049</v>
      </c>
      <c r="F32">
        <f t="shared" si="1"/>
        <v>-6186.5</v>
      </c>
      <c r="G32">
        <f t="shared" si="2"/>
        <v>0.14635999999882188</v>
      </c>
      <c r="H32">
        <f t="shared" si="3"/>
        <v>0.14635999999882188</v>
      </c>
      <c r="O32">
        <f t="shared" ca="1" si="4"/>
        <v>0.11906120085894914</v>
      </c>
      <c r="Q32" s="2">
        <f t="shared" si="5"/>
        <v>23422.159</v>
      </c>
    </row>
    <row r="33" spans="1:17" x14ac:dyDescent="0.2">
      <c r="A33" s="31" t="s">
        <v>43</v>
      </c>
      <c r="B33" s="32" t="s">
        <v>33</v>
      </c>
      <c r="C33" s="31">
        <v>38473.625999999997</v>
      </c>
      <c r="D33" s="31" t="s">
        <v>44</v>
      </c>
      <c r="E33">
        <f t="shared" si="0"/>
        <v>-6171.9295620951843</v>
      </c>
      <c r="F33">
        <f t="shared" si="1"/>
        <v>-6172</v>
      </c>
      <c r="G33">
        <f t="shared" si="2"/>
        <v>0.16008000000147149</v>
      </c>
      <c r="H33">
        <f t="shared" si="3"/>
        <v>0.16008000000147149</v>
      </c>
      <c r="O33">
        <f t="shared" ca="1" si="4"/>
        <v>0.11874295763350923</v>
      </c>
      <c r="Q33" s="2">
        <f t="shared" si="5"/>
        <v>23455.125999999997</v>
      </c>
    </row>
    <row r="34" spans="1:17" x14ac:dyDescent="0.2">
      <c r="A34" s="31" t="s">
        <v>43</v>
      </c>
      <c r="B34" s="32" t="s">
        <v>33</v>
      </c>
      <c r="C34" s="31">
        <v>38530.480000000003</v>
      </c>
      <c r="D34" s="31" t="s">
        <v>44</v>
      </c>
      <c r="E34">
        <f t="shared" si="0"/>
        <v>-6146.9128414531087</v>
      </c>
      <c r="F34">
        <f t="shared" si="1"/>
        <v>-6147</v>
      </c>
      <c r="G34">
        <f t="shared" si="2"/>
        <v>0.19808000000921311</v>
      </c>
      <c r="H34">
        <f t="shared" si="3"/>
        <v>0.19808000000921311</v>
      </c>
      <c r="O34">
        <f t="shared" ca="1" si="4"/>
        <v>0.11819426241723349</v>
      </c>
      <c r="Q34" s="2">
        <f t="shared" si="5"/>
        <v>23511.980000000003</v>
      </c>
    </row>
    <row r="35" spans="1:17" x14ac:dyDescent="0.2">
      <c r="A35" s="31" t="s">
        <v>43</v>
      </c>
      <c r="B35" s="32" t="s">
        <v>33</v>
      </c>
      <c r="C35" s="31">
        <v>38555.438000000002</v>
      </c>
      <c r="D35" s="31" t="s">
        <v>44</v>
      </c>
      <c r="E35">
        <f t="shared" si="0"/>
        <v>-6135.9308997465478</v>
      </c>
      <c r="F35">
        <f t="shared" si="1"/>
        <v>-6136</v>
      </c>
      <c r="G35">
        <f t="shared" si="2"/>
        <v>0.15704000000550877</v>
      </c>
      <c r="H35">
        <f t="shared" si="3"/>
        <v>0.15704000000550877</v>
      </c>
      <c r="O35">
        <f t="shared" ca="1" si="4"/>
        <v>0.11795283652207217</v>
      </c>
      <c r="Q35" s="2">
        <f t="shared" si="5"/>
        <v>23536.938000000002</v>
      </c>
    </row>
    <row r="36" spans="1:17" x14ac:dyDescent="0.2">
      <c r="A36" s="31" t="s">
        <v>43</v>
      </c>
      <c r="B36" s="32" t="s">
        <v>39</v>
      </c>
      <c r="C36" s="31">
        <v>38556.493999999999</v>
      </c>
      <c r="D36" s="31" t="s">
        <v>44</v>
      </c>
      <c r="E36">
        <f t="shared" si="0"/>
        <v>-6135.4662419036886</v>
      </c>
      <c r="F36">
        <f t="shared" si="1"/>
        <v>-6135.5</v>
      </c>
      <c r="G36">
        <f t="shared" si="2"/>
        <v>7.6720000004570466E-2</v>
      </c>
      <c r="H36">
        <f t="shared" si="3"/>
        <v>7.6720000004570466E-2</v>
      </c>
      <c r="O36">
        <f t="shared" ca="1" si="4"/>
        <v>0.11794186261774667</v>
      </c>
      <c r="Q36" s="2">
        <f t="shared" si="5"/>
        <v>23537.993999999999</v>
      </c>
    </row>
    <row r="37" spans="1:17" x14ac:dyDescent="0.2">
      <c r="A37" s="31" t="s">
        <v>43</v>
      </c>
      <c r="B37" s="32" t="s">
        <v>39</v>
      </c>
      <c r="C37" s="31">
        <v>38613.413999999997</v>
      </c>
      <c r="D37" s="31" t="s">
        <v>44</v>
      </c>
      <c r="E37">
        <f t="shared" si="0"/>
        <v>-6110.4204801464375</v>
      </c>
      <c r="F37">
        <f t="shared" si="1"/>
        <v>-6110.5</v>
      </c>
      <c r="G37">
        <f t="shared" si="2"/>
        <v>0.18071999999665422</v>
      </c>
      <c r="H37">
        <f t="shared" si="3"/>
        <v>0.18071999999665422</v>
      </c>
      <c r="O37">
        <f t="shared" ca="1" si="4"/>
        <v>0.11739316740147093</v>
      </c>
      <c r="Q37" s="2">
        <f t="shared" si="5"/>
        <v>23594.913999999997</v>
      </c>
    </row>
    <row r="38" spans="1:17" x14ac:dyDescent="0.2">
      <c r="A38" s="31" t="s">
        <v>43</v>
      </c>
      <c r="B38" s="32" t="s">
        <v>39</v>
      </c>
      <c r="C38" s="31">
        <v>38622.410000000003</v>
      </c>
      <c r="D38" s="31" t="s">
        <v>44</v>
      </c>
      <c r="E38">
        <f t="shared" si="0"/>
        <v>-6106.4620881441815</v>
      </c>
      <c r="F38">
        <f t="shared" si="1"/>
        <v>-6106.5</v>
      </c>
      <c r="G38">
        <f t="shared" si="2"/>
        <v>8.6160000006202608E-2</v>
      </c>
      <c r="H38">
        <f t="shared" si="3"/>
        <v>8.6160000006202608E-2</v>
      </c>
      <c r="O38">
        <f t="shared" ca="1" si="4"/>
        <v>0.11730537616686681</v>
      </c>
      <c r="Q38" s="2">
        <f t="shared" si="5"/>
        <v>23603.910000000003</v>
      </c>
    </row>
    <row r="39" spans="1:17" x14ac:dyDescent="0.2">
      <c r="A39" s="31" t="s">
        <v>43</v>
      </c>
      <c r="B39" s="32" t="s">
        <v>39</v>
      </c>
      <c r="C39" s="31">
        <v>38638.39</v>
      </c>
      <c r="D39" s="31" t="s">
        <v>44</v>
      </c>
      <c r="E39">
        <f t="shared" si="0"/>
        <v>-6099.4306181357351</v>
      </c>
      <c r="F39">
        <f t="shared" si="1"/>
        <v>-6099.5</v>
      </c>
      <c r="G39">
        <f t="shared" si="2"/>
        <v>0.15768000000389293</v>
      </c>
      <c r="H39">
        <f t="shared" si="3"/>
        <v>0.15768000000389293</v>
      </c>
      <c r="O39">
        <f t="shared" ca="1" si="4"/>
        <v>0.11715174150630961</v>
      </c>
      <c r="Q39" s="2">
        <f t="shared" si="5"/>
        <v>23619.89</v>
      </c>
    </row>
    <row r="40" spans="1:17" x14ac:dyDescent="0.2">
      <c r="A40" s="31" t="s">
        <v>43</v>
      </c>
      <c r="B40" s="32" t="s">
        <v>33</v>
      </c>
      <c r="C40" s="31">
        <v>38739.457999999999</v>
      </c>
      <c r="D40" s="31" t="s">
        <v>44</v>
      </c>
      <c r="E40">
        <f t="shared" si="0"/>
        <v>-6054.9589904252316</v>
      </c>
      <c r="F40">
        <f t="shared" si="1"/>
        <v>-6055</v>
      </c>
      <c r="G40">
        <f t="shared" si="2"/>
        <v>9.3200000002980232E-2</v>
      </c>
      <c r="H40">
        <f t="shared" si="3"/>
        <v>9.3200000002980232E-2</v>
      </c>
      <c r="O40">
        <f t="shared" ca="1" si="4"/>
        <v>0.11617506402133879</v>
      </c>
      <c r="Q40" s="2">
        <f t="shared" si="5"/>
        <v>23720.957999999999</v>
      </c>
    </row>
    <row r="41" spans="1:17" x14ac:dyDescent="0.2">
      <c r="A41" s="31" t="s">
        <v>43</v>
      </c>
      <c r="B41" s="32" t="s">
        <v>39</v>
      </c>
      <c r="C41" s="31">
        <v>38856.54</v>
      </c>
      <c r="D41" s="31" t="s">
        <v>44</v>
      </c>
      <c r="E41">
        <f t="shared" si="0"/>
        <v>-6003.4409321317926</v>
      </c>
      <c r="F41">
        <f t="shared" si="1"/>
        <v>-6003.5</v>
      </c>
      <c r="G41">
        <f t="shared" si="2"/>
        <v>0.13424000000668457</v>
      </c>
      <c r="H41">
        <f t="shared" si="3"/>
        <v>0.13424000000668457</v>
      </c>
      <c r="O41">
        <f t="shared" ca="1" si="4"/>
        <v>0.11504475187581079</v>
      </c>
      <c r="Q41" s="2">
        <f t="shared" si="5"/>
        <v>23838.04</v>
      </c>
    </row>
    <row r="42" spans="1:17" x14ac:dyDescent="0.2">
      <c r="A42" s="31" t="s">
        <v>43</v>
      </c>
      <c r="B42" s="32" t="s">
        <v>33</v>
      </c>
      <c r="C42" s="31">
        <v>39023.533000000003</v>
      </c>
      <c r="D42" s="31" t="s">
        <v>44</v>
      </c>
      <c r="E42">
        <f t="shared" si="0"/>
        <v>-5929.9611905097127</v>
      </c>
      <c r="F42">
        <f t="shared" si="1"/>
        <v>-5930</v>
      </c>
      <c r="G42">
        <f t="shared" si="2"/>
        <v>8.8200000005599577E-2</v>
      </c>
      <c r="H42">
        <f t="shared" si="3"/>
        <v>8.8200000005599577E-2</v>
      </c>
      <c r="O42">
        <f t="shared" ca="1" si="4"/>
        <v>0.11343158793996014</v>
      </c>
      <c r="Q42" s="2">
        <f t="shared" si="5"/>
        <v>24005.033000000003</v>
      </c>
    </row>
    <row r="43" spans="1:17" x14ac:dyDescent="0.2">
      <c r="A43" s="31" t="s">
        <v>43</v>
      </c>
      <c r="B43" s="32" t="s">
        <v>39</v>
      </c>
      <c r="C43" s="31">
        <v>39040.574000000001</v>
      </c>
      <c r="D43" s="31" t="s">
        <v>44</v>
      </c>
      <c r="E43">
        <f t="shared" si="0"/>
        <v>-5922.4628625739215</v>
      </c>
      <c r="F43">
        <f t="shared" si="1"/>
        <v>-5922.5</v>
      </c>
      <c r="G43">
        <f t="shared" si="2"/>
        <v>8.4399999999732245E-2</v>
      </c>
      <c r="H43">
        <f t="shared" si="3"/>
        <v>8.4399999999732245E-2</v>
      </c>
      <c r="O43">
        <f t="shared" ca="1" si="4"/>
        <v>0.1132669793750774</v>
      </c>
      <c r="Q43" s="2">
        <f t="shared" si="5"/>
        <v>24022.074000000001</v>
      </c>
    </row>
    <row r="44" spans="1:17" x14ac:dyDescent="0.2">
      <c r="A44" s="31" t="s">
        <v>43</v>
      </c>
      <c r="B44" s="32" t="s">
        <v>39</v>
      </c>
      <c r="C44" s="31">
        <v>39056.519999999997</v>
      </c>
      <c r="D44" s="31" t="s">
        <v>44</v>
      </c>
      <c r="E44">
        <f t="shared" si="0"/>
        <v>-5915.4463531399606</v>
      </c>
      <c r="F44">
        <f t="shared" si="1"/>
        <v>-5915.5</v>
      </c>
      <c r="G44">
        <f t="shared" si="2"/>
        <v>0.12191999999777181</v>
      </c>
      <c r="H44">
        <f t="shared" si="3"/>
        <v>0.12191999999777181</v>
      </c>
      <c r="O44">
        <f t="shared" ca="1" si="4"/>
        <v>0.1131133447145202</v>
      </c>
      <c r="Q44" s="2">
        <f t="shared" si="5"/>
        <v>24038.019999999997</v>
      </c>
    </row>
    <row r="45" spans="1:17" x14ac:dyDescent="0.2">
      <c r="A45" s="31" t="s">
        <v>43</v>
      </c>
      <c r="B45" s="32" t="s">
        <v>39</v>
      </c>
      <c r="C45" s="31">
        <v>39088.256000000001</v>
      </c>
      <c r="D45" s="31" t="s">
        <v>44</v>
      </c>
      <c r="E45">
        <f t="shared" si="0"/>
        <v>-5901.4819769079113</v>
      </c>
      <c r="F45">
        <f t="shared" si="1"/>
        <v>-5901.5</v>
      </c>
      <c r="G45">
        <f t="shared" si="2"/>
        <v>4.0960000005725306E-2</v>
      </c>
      <c r="H45">
        <f t="shared" si="3"/>
        <v>4.0960000005725306E-2</v>
      </c>
      <c r="O45">
        <f t="shared" ca="1" si="4"/>
        <v>0.11280607539340579</v>
      </c>
      <c r="Q45" s="2">
        <f t="shared" si="5"/>
        <v>24069.756000000001</v>
      </c>
    </row>
    <row r="46" spans="1:17" x14ac:dyDescent="0.2">
      <c r="A46" s="31" t="s">
        <v>43</v>
      </c>
      <c r="B46" s="32" t="s">
        <v>33</v>
      </c>
      <c r="C46" s="31">
        <v>39205.392999999996</v>
      </c>
      <c r="D46" s="31" t="s">
        <v>44</v>
      </c>
      <c r="E46">
        <f t="shared" si="0"/>
        <v>-5849.9397176851598</v>
      </c>
      <c r="F46">
        <f t="shared" si="1"/>
        <v>-5850</v>
      </c>
      <c r="G46">
        <f t="shared" si="2"/>
        <v>0.13700000000244472</v>
      </c>
      <c r="H46">
        <f t="shared" si="3"/>
        <v>0.13700000000244472</v>
      </c>
      <c r="O46">
        <f t="shared" ca="1" si="4"/>
        <v>0.11167576324787779</v>
      </c>
      <c r="Q46" s="2">
        <f t="shared" si="5"/>
        <v>24186.892999999996</v>
      </c>
    </row>
    <row r="47" spans="1:17" x14ac:dyDescent="0.2">
      <c r="A47" s="31" t="s">
        <v>43</v>
      </c>
      <c r="B47" s="32" t="s">
        <v>39</v>
      </c>
      <c r="C47" s="31">
        <v>39256.472000000002</v>
      </c>
      <c r="D47" s="31" t="s">
        <v>44</v>
      </c>
      <c r="E47">
        <f t="shared" si="0"/>
        <v>-5827.4640946212312</v>
      </c>
      <c r="F47">
        <f t="shared" si="1"/>
        <v>-5827.5</v>
      </c>
      <c r="G47">
        <f t="shared" si="2"/>
        <v>8.1600000004982576E-2</v>
      </c>
      <c r="H47">
        <f t="shared" si="3"/>
        <v>8.1600000004982576E-2</v>
      </c>
      <c r="O47">
        <f t="shared" ca="1" si="4"/>
        <v>0.11118193755322964</v>
      </c>
      <c r="Q47" s="2">
        <f t="shared" si="5"/>
        <v>24237.972000000002</v>
      </c>
    </row>
    <row r="48" spans="1:17" x14ac:dyDescent="0.2">
      <c r="A48" s="31" t="s">
        <v>43</v>
      </c>
      <c r="B48" s="32" t="s">
        <v>33</v>
      </c>
      <c r="C48" s="31">
        <v>39289.442999999999</v>
      </c>
      <c r="D48" s="31" t="s">
        <v>44</v>
      </c>
      <c r="E48">
        <f t="shared" si="0"/>
        <v>-5812.9562975218241</v>
      </c>
      <c r="F48">
        <f t="shared" si="1"/>
        <v>-5813</v>
      </c>
      <c r="G48">
        <f t="shared" si="2"/>
        <v>9.9320000001171138E-2</v>
      </c>
      <c r="H48">
        <f t="shared" si="3"/>
        <v>9.9320000001171138E-2</v>
      </c>
      <c r="O48">
        <f t="shared" ca="1" si="4"/>
        <v>0.1108636943277897</v>
      </c>
      <c r="Q48" s="2">
        <f t="shared" si="5"/>
        <v>24270.942999999999</v>
      </c>
    </row>
    <row r="49" spans="1:17" x14ac:dyDescent="0.2">
      <c r="A49" s="31" t="s">
        <v>43</v>
      </c>
      <c r="B49" s="32" t="s">
        <v>33</v>
      </c>
      <c r="C49" s="31">
        <v>39355.398000000001</v>
      </c>
      <c r="D49" s="31" t="s">
        <v>44</v>
      </c>
      <c r="E49">
        <f t="shared" si="0"/>
        <v>-5783.9349831033496</v>
      </c>
      <c r="F49">
        <f t="shared" si="1"/>
        <v>-5784</v>
      </c>
      <c r="G49">
        <f t="shared" si="2"/>
        <v>0.14776000000711065</v>
      </c>
      <c r="H49">
        <f t="shared" si="3"/>
        <v>0.14776000000711065</v>
      </c>
      <c r="O49">
        <f t="shared" ca="1" si="4"/>
        <v>0.11022720787690984</v>
      </c>
      <c r="Q49" s="2">
        <f t="shared" si="5"/>
        <v>24336.898000000001</v>
      </c>
    </row>
    <row r="50" spans="1:17" x14ac:dyDescent="0.2">
      <c r="A50" s="31" t="s">
        <v>43</v>
      </c>
      <c r="B50" s="32" t="s">
        <v>33</v>
      </c>
      <c r="C50" s="31">
        <v>39380.370999999999</v>
      </c>
      <c r="D50" s="31" t="s">
        <v>44</v>
      </c>
      <c r="E50">
        <f t="shared" si="0"/>
        <v>-5772.9464411433391</v>
      </c>
      <c r="F50">
        <f t="shared" si="1"/>
        <v>-5773</v>
      </c>
      <c r="G50">
        <f t="shared" si="2"/>
        <v>0.12172000000282424</v>
      </c>
      <c r="H50">
        <f t="shared" si="3"/>
        <v>0.12172000000282424</v>
      </c>
      <c r="O50">
        <f t="shared" ca="1" si="4"/>
        <v>0.10998578198174852</v>
      </c>
      <c r="Q50" s="2">
        <f t="shared" si="5"/>
        <v>24361.870999999999</v>
      </c>
    </row>
    <row r="51" spans="1:17" x14ac:dyDescent="0.2">
      <c r="A51" s="31" t="s">
        <v>43</v>
      </c>
      <c r="B51" s="32" t="s">
        <v>39</v>
      </c>
      <c r="C51" s="31">
        <v>39388.372000000003</v>
      </c>
      <c r="D51" s="31" t="s">
        <v>44</v>
      </c>
      <c r="E51">
        <f t="shared" si="0"/>
        <v>-5769.4258659532497</v>
      </c>
      <c r="F51">
        <f t="shared" si="1"/>
        <v>-5769.5</v>
      </c>
      <c r="G51">
        <f t="shared" si="2"/>
        <v>0.16848000000754837</v>
      </c>
      <c r="H51">
        <f t="shared" si="3"/>
        <v>0.16848000000754837</v>
      </c>
      <c r="O51">
        <f t="shared" ca="1" si="4"/>
        <v>0.10990896465146993</v>
      </c>
      <c r="Q51" s="2">
        <f t="shared" si="5"/>
        <v>24369.872000000003</v>
      </c>
    </row>
    <row r="52" spans="1:17" x14ac:dyDescent="0.2">
      <c r="A52" s="31" t="s">
        <v>43</v>
      </c>
      <c r="B52" s="32" t="s">
        <v>39</v>
      </c>
      <c r="C52" s="31">
        <v>39390.595000000001</v>
      </c>
      <c r="D52" s="31" t="s">
        <v>44</v>
      </c>
      <c r="E52">
        <f t="shared" si="0"/>
        <v>-5768.4477083920001</v>
      </c>
      <c r="F52">
        <f t="shared" si="1"/>
        <v>-5768.5</v>
      </c>
      <c r="G52">
        <f t="shared" si="2"/>
        <v>0.11884000000281958</v>
      </c>
      <c r="H52">
        <f t="shared" si="3"/>
        <v>0.11884000000281958</v>
      </c>
      <c r="O52">
        <f t="shared" ca="1" si="4"/>
        <v>0.1098870168428189</v>
      </c>
      <c r="Q52" s="2">
        <f t="shared" si="5"/>
        <v>24372.095000000001</v>
      </c>
    </row>
    <row r="53" spans="1:17" x14ac:dyDescent="0.2">
      <c r="A53" s="31" t="s">
        <v>43</v>
      </c>
      <c r="B53" s="32" t="s">
        <v>39</v>
      </c>
      <c r="C53" s="31">
        <v>39499.678</v>
      </c>
      <c r="D53" s="31" t="s">
        <v>44</v>
      </c>
      <c r="E53">
        <f t="shared" ref="E53:E89" si="6">+(C53-C$7)/C$8</f>
        <v>-5720.4493452548568</v>
      </c>
      <c r="F53">
        <f t="shared" ref="F53:F84" si="7">ROUND(2*E53,0)/2</f>
        <v>-5720.5</v>
      </c>
      <c r="G53">
        <f t="shared" ref="G53:G84" si="8">+C53-(C$7+F53*C$8)</f>
        <v>0.11512000000220723</v>
      </c>
      <c r="H53">
        <f t="shared" ref="H53:H81" si="9">+G53</f>
        <v>0.11512000000220723</v>
      </c>
      <c r="O53">
        <f t="shared" ref="O53:O89" ca="1" si="10">+C$11+C$12*$F53</f>
        <v>0.10883352202756949</v>
      </c>
      <c r="Q53" s="2">
        <f t="shared" ref="Q53:Q89" si="11">+C53-15018.5</f>
        <v>24481.178</v>
      </c>
    </row>
    <row r="54" spans="1:17" x14ac:dyDescent="0.2">
      <c r="A54" s="31" t="s">
        <v>43</v>
      </c>
      <c r="B54" s="32" t="s">
        <v>39</v>
      </c>
      <c r="C54" s="31">
        <v>45074.487000000001</v>
      </c>
      <c r="D54" s="31" t="s">
        <v>44</v>
      </c>
      <c r="E54">
        <f t="shared" si="6"/>
        <v>-3267.4391896648813</v>
      </c>
      <c r="F54">
        <f t="shared" si="7"/>
        <v>-3267.5</v>
      </c>
      <c r="G54">
        <f t="shared" si="8"/>
        <v>0.138200000001234</v>
      </c>
      <c r="H54">
        <f t="shared" si="9"/>
        <v>0.138200000001234</v>
      </c>
      <c r="O54">
        <f t="shared" ca="1" si="10"/>
        <v>5.4995547406594611E-2</v>
      </c>
      <c r="Q54" s="2">
        <f t="shared" si="11"/>
        <v>30055.987000000001</v>
      </c>
    </row>
    <row r="55" spans="1:17" x14ac:dyDescent="0.2">
      <c r="A55" s="31" t="s">
        <v>43</v>
      </c>
      <c r="B55" s="32" t="s">
        <v>33</v>
      </c>
      <c r="C55" s="31">
        <v>45223.311999999998</v>
      </c>
      <c r="D55" s="31" t="s">
        <v>44</v>
      </c>
      <c r="E55">
        <f t="shared" si="6"/>
        <v>-3201.9536750211205</v>
      </c>
      <c r="F55">
        <f t="shared" si="7"/>
        <v>-3202</v>
      </c>
      <c r="G55">
        <f t="shared" si="8"/>
        <v>0.10528000000340398</v>
      </c>
      <c r="H55">
        <f t="shared" si="9"/>
        <v>0.10528000000340398</v>
      </c>
      <c r="O55">
        <f t="shared" ca="1" si="10"/>
        <v>5.3557965939952198E-2</v>
      </c>
      <c r="Q55" s="2">
        <f t="shared" si="11"/>
        <v>30204.811999999998</v>
      </c>
    </row>
    <row r="56" spans="1:17" x14ac:dyDescent="0.2">
      <c r="A56" s="31" t="s">
        <v>43</v>
      </c>
      <c r="B56" s="32" t="s">
        <v>33</v>
      </c>
      <c r="C56" s="31">
        <v>45407.31</v>
      </c>
      <c r="D56" s="31" t="s">
        <v>44</v>
      </c>
      <c r="E56">
        <f t="shared" si="6"/>
        <v>-3120.991446071529</v>
      </c>
      <c r="F56">
        <f t="shared" si="7"/>
        <v>-3121</v>
      </c>
      <c r="G56">
        <f t="shared" si="8"/>
        <v>1.9440000003669411E-2</v>
      </c>
      <c r="H56">
        <f t="shared" si="9"/>
        <v>1.9440000003669411E-2</v>
      </c>
      <c r="O56">
        <f t="shared" ca="1" si="10"/>
        <v>5.178019343921883E-2</v>
      </c>
      <c r="Q56" s="2">
        <f t="shared" si="11"/>
        <v>30388.809999999998</v>
      </c>
    </row>
    <row r="57" spans="1:17" x14ac:dyDescent="0.2">
      <c r="A57" s="31" t="s">
        <v>43</v>
      </c>
      <c r="B57" s="32" t="s">
        <v>39</v>
      </c>
      <c r="C57" s="31">
        <v>45583.466999999997</v>
      </c>
      <c r="D57" s="31" t="s">
        <v>44</v>
      </c>
      <c r="E57">
        <f t="shared" si="6"/>
        <v>-3043.4793896085612</v>
      </c>
      <c r="F57">
        <f t="shared" si="7"/>
        <v>-3043.5</v>
      </c>
      <c r="G57">
        <f t="shared" si="8"/>
        <v>4.6840000002703164E-2</v>
      </c>
      <c r="H57">
        <f t="shared" si="9"/>
        <v>4.6840000002703164E-2</v>
      </c>
      <c r="O57">
        <f t="shared" ca="1" si="10"/>
        <v>5.0079238268764051E-2</v>
      </c>
      <c r="Q57" s="2">
        <f t="shared" si="11"/>
        <v>30564.966999999997</v>
      </c>
    </row>
    <row r="58" spans="1:17" x14ac:dyDescent="0.2">
      <c r="A58" s="31" t="s">
        <v>43</v>
      </c>
      <c r="B58" s="32" t="s">
        <v>33</v>
      </c>
      <c r="C58" s="31">
        <v>45650.497000000003</v>
      </c>
      <c r="D58" s="31" t="s">
        <v>44</v>
      </c>
      <c r="E58">
        <f t="shared" si="6"/>
        <v>-3013.9850570261874</v>
      </c>
      <c r="F58">
        <f t="shared" si="7"/>
        <v>-3014</v>
      </c>
      <c r="G58">
        <f t="shared" si="8"/>
        <v>3.3960000007937197E-2</v>
      </c>
      <c r="H58">
        <f t="shared" si="9"/>
        <v>3.3960000007937197E-2</v>
      </c>
      <c r="O58">
        <f t="shared" ca="1" si="10"/>
        <v>4.9431777913558683E-2</v>
      </c>
      <c r="Q58" s="2">
        <f t="shared" si="11"/>
        <v>30631.997000000003</v>
      </c>
    </row>
    <row r="59" spans="1:17" x14ac:dyDescent="0.2">
      <c r="A59" s="31" t="s">
        <v>43</v>
      </c>
      <c r="B59" s="32" t="s">
        <v>39</v>
      </c>
      <c r="C59" s="31">
        <v>45674.408000000003</v>
      </c>
      <c r="D59" s="31" t="s">
        <v>44</v>
      </c>
      <c r="E59">
        <f t="shared" si="6"/>
        <v>-3003.4638130104172</v>
      </c>
      <c r="F59">
        <f t="shared" si="7"/>
        <v>-3003.5</v>
      </c>
      <c r="G59">
        <f t="shared" si="8"/>
        <v>8.2240000003366731E-2</v>
      </c>
      <c r="H59">
        <f t="shared" si="9"/>
        <v>8.2240000003366731E-2</v>
      </c>
      <c r="O59">
        <f t="shared" ca="1" si="10"/>
        <v>4.9201325922722888E-2</v>
      </c>
      <c r="Q59" s="2">
        <f t="shared" si="11"/>
        <v>30655.908000000003</v>
      </c>
    </row>
    <row r="60" spans="1:17" x14ac:dyDescent="0.2">
      <c r="A60" s="31" t="s">
        <v>43</v>
      </c>
      <c r="B60" s="32" t="s">
        <v>33</v>
      </c>
      <c r="C60" s="31">
        <v>45907.39</v>
      </c>
      <c r="D60" s="31" t="s">
        <v>44</v>
      </c>
      <c r="E60">
        <f t="shared" si="6"/>
        <v>-2900.9477963953805</v>
      </c>
      <c r="F60">
        <f t="shared" si="7"/>
        <v>-2901</v>
      </c>
      <c r="G60">
        <f t="shared" si="8"/>
        <v>0.11864000000059605</v>
      </c>
      <c r="H60">
        <f t="shared" si="9"/>
        <v>0.11864000000059605</v>
      </c>
      <c r="O60">
        <f t="shared" ca="1" si="10"/>
        <v>4.6951675535992374E-2</v>
      </c>
      <c r="Q60" s="2">
        <f t="shared" si="11"/>
        <v>30888.89</v>
      </c>
    </row>
    <row r="61" spans="1:17" x14ac:dyDescent="0.2">
      <c r="A61" s="31" t="s">
        <v>43</v>
      </c>
      <c r="B61" s="32" t="s">
        <v>39</v>
      </c>
      <c r="C61" s="31">
        <v>45940.349000000002</v>
      </c>
      <c r="D61" s="31" t="s">
        <v>44</v>
      </c>
      <c r="E61">
        <f t="shared" si="6"/>
        <v>-2886.4452794987305</v>
      </c>
      <c r="F61">
        <f t="shared" si="7"/>
        <v>-2886.5</v>
      </c>
      <c r="G61">
        <f t="shared" si="8"/>
        <v>0.12436000000161584</v>
      </c>
      <c r="H61">
        <f t="shared" si="9"/>
        <v>0.12436000000161584</v>
      </c>
      <c r="O61">
        <f t="shared" ca="1" si="10"/>
        <v>4.6633432310552447E-2</v>
      </c>
      <c r="Q61" s="2">
        <f t="shared" si="11"/>
        <v>30921.849000000002</v>
      </c>
    </row>
    <row r="62" spans="1:17" x14ac:dyDescent="0.2">
      <c r="A62" s="31" t="s">
        <v>43</v>
      </c>
      <c r="B62" s="32" t="s">
        <v>39</v>
      </c>
      <c r="C62" s="31">
        <v>45990.256000000001</v>
      </c>
      <c r="D62" s="31" t="s">
        <v>44</v>
      </c>
      <c r="E62">
        <f t="shared" si="6"/>
        <v>-2864.4853562376779</v>
      </c>
      <c r="F62">
        <f t="shared" si="7"/>
        <v>-2864.5</v>
      </c>
      <c r="G62">
        <f t="shared" si="8"/>
        <v>3.3280000003287569E-2</v>
      </c>
      <c r="H62">
        <f t="shared" si="9"/>
        <v>3.3280000003287569E-2</v>
      </c>
      <c r="O62">
        <f t="shared" ca="1" si="10"/>
        <v>4.6150580520229814E-2</v>
      </c>
      <c r="Q62" s="2">
        <f t="shared" si="11"/>
        <v>30971.756000000001</v>
      </c>
    </row>
    <row r="63" spans="1:17" x14ac:dyDescent="0.2">
      <c r="A63" s="31" t="s">
        <v>43</v>
      </c>
      <c r="B63" s="32" t="s">
        <v>33</v>
      </c>
      <c r="C63" s="31">
        <v>46200.46</v>
      </c>
      <c r="D63" s="31" t="s">
        <v>44</v>
      </c>
      <c r="E63">
        <f t="shared" si="6"/>
        <v>-2771.9920444945078</v>
      </c>
      <c r="F63">
        <f t="shared" si="7"/>
        <v>-2772</v>
      </c>
      <c r="G63">
        <f t="shared" si="8"/>
        <v>1.8080000001646113E-2</v>
      </c>
      <c r="H63">
        <f t="shared" si="9"/>
        <v>1.8080000001646113E-2</v>
      </c>
      <c r="O63">
        <f t="shared" ca="1" si="10"/>
        <v>4.4120408220009601E-2</v>
      </c>
      <c r="Q63" s="2">
        <f t="shared" si="11"/>
        <v>31181.96</v>
      </c>
    </row>
    <row r="64" spans="1:17" x14ac:dyDescent="0.2">
      <c r="A64" s="31" t="s">
        <v>43</v>
      </c>
      <c r="B64" s="32" t="s">
        <v>39</v>
      </c>
      <c r="C64" s="31">
        <v>51185.482000000004</v>
      </c>
      <c r="D64" s="31" t="s">
        <v>45</v>
      </c>
      <c r="E64">
        <f t="shared" si="6"/>
        <v>-578.49813432835538</v>
      </c>
      <c r="F64">
        <f t="shared" si="7"/>
        <v>-578.5</v>
      </c>
      <c r="G64">
        <f t="shared" si="8"/>
        <v>4.2400000093039125E-3</v>
      </c>
      <c r="H64">
        <f t="shared" si="9"/>
        <v>4.2400000093039125E-3</v>
      </c>
      <c r="O64">
        <f t="shared" ca="1" si="10"/>
        <v>-4.0221100560231746E-3</v>
      </c>
      <c r="Q64" s="2">
        <f t="shared" si="11"/>
        <v>36166.982000000004</v>
      </c>
    </row>
    <row r="65" spans="1:17" x14ac:dyDescent="0.2">
      <c r="A65" s="31" t="s">
        <v>43</v>
      </c>
      <c r="B65" s="32" t="s">
        <v>33</v>
      </c>
      <c r="C65" s="31">
        <v>51459.33</v>
      </c>
      <c r="D65" s="31" t="s">
        <v>45</v>
      </c>
      <c r="E65">
        <f t="shared" si="6"/>
        <v>-458.00038721486698</v>
      </c>
      <c r="F65">
        <f t="shared" si="7"/>
        <v>-458</v>
      </c>
      <c r="G65">
        <f t="shared" si="8"/>
        <v>-8.7999999232124537E-4</v>
      </c>
      <c r="H65">
        <f t="shared" si="9"/>
        <v>-8.7999999232124537E-4</v>
      </c>
      <c r="O65">
        <f t="shared" ca="1" si="10"/>
        <v>-6.6668209984722063E-3</v>
      </c>
      <c r="Q65" s="2">
        <f t="shared" si="11"/>
        <v>36440.83</v>
      </c>
    </row>
    <row r="66" spans="1:17" x14ac:dyDescent="0.2">
      <c r="A66" s="31" t="s">
        <v>43</v>
      </c>
      <c r="B66" s="32" t="s">
        <v>39</v>
      </c>
      <c r="C66" s="31">
        <v>51460.417999999998</v>
      </c>
      <c r="D66" s="31" t="s">
        <v>45</v>
      </c>
      <c r="E66">
        <f t="shared" si="6"/>
        <v>-457.52164883131479</v>
      </c>
      <c r="F66">
        <f t="shared" si="7"/>
        <v>-457.5</v>
      </c>
      <c r="G66">
        <f t="shared" si="8"/>
        <v>-4.920000000129221E-2</v>
      </c>
      <c r="H66">
        <f t="shared" si="9"/>
        <v>-4.920000000129221E-2</v>
      </c>
      <c r="O66">
        <f t="shared" ca="1" si="10"/>
        <v>-6.677794902797721E-3</v>
      </c>
      <c r="Q66" s="2">
        <f t="shared" si="11"/>
        <v>36441.917999999998</v>
      </c>
    </row>
    <row r="67" spans="1:17" x14ac:dyDescent="0.2">
      <c r="A67" s="31" t="s">
        <v>43</v>
      </c>
      <c r="B67" s="32" t="s">
        <v>39</v>
      </c>
      <c r="C67" s="31">
        <v>51492.294999999998</v>
      </c>
      <c r="D67" s="31" t="s">
        <v>45</v>
      </c>
      <c r="E67">
        <f t="shared" si="6"/>
        <v>-443.49523021683984</v>
      </c>
      <c r="F67">
        <f t="shared" si="7"/>
        <v>-443.5</v>
      </c>
      <c r="G67">
        <f t="shared" si="8"/>
        <v>1.0840000002644956E-2</v>
      </c>
      <c r="H67">
        <f t="shared" si="9"/>
        <v>1.0840000002644956E-2</v>
      </c>
      <c r="O67">
        <f t="shared" ca="1" si="10"/>
        <v>-6.9850642239121311E-3</v>
      </c>
      <c r="Q67" s="2">
        <f t="shared" si="11"/>
        <v>36473.794999999998</v>
      </c>
    </row>
    <row r="68" spans="1:17" x14ac:dyDescent="0.2">
      <c r="A68" s="31" t="s">
        <v>43</v>
      </c>
      <c r="B68" s="32" t="s">
        <v>33</v>
      </c>
      <c r="C68" s="31">
        <v>51509.305999999997</v>
      </c>
      <c r="D68" s="31" t="s">
        <v>45</v>
      </c>
      <c r="E68">
        <f t="shared" si="6"/>
        <v>-436.01010278794718</v>
      </c>
      <c r="F68">
        <f t="shared" si="7"/>
        <v>-436</v>
      </c>
      <c r="G68">
        <f t="shared" si="8"/>
        <v>-2.2960000002058223E-2</v>
      </c>
      <c r="H68">
        <f t="shared" si="9"/>
        <v>-2.2960000002058223E-2</v>
      </c>
      <c r="O68">
        <f t="shared" ca="1" si="10"/>
        <v>-7.1496727887948499E-3</v>
      </c>
      <c r="Q68" s="2">
        <f t="shared" si="11"/>
        <v>36490.805999999997</v>
      </c>
    </row>
    <row r="69" spans="1:17" x14ac:dyDescent="0.2">
      <c r="A69" s="31" t="s">
        <v>43</v>
      </c>
      <c r="B69" s="32" t="s">
        <v>33</v>
      </c>
      <c r="C69" s="31">
        <v>51525.233</v>
      </c>
      <c r="D69" s="31" t="s">
        <v>45</v>
      </c>
      <c r="E69">
        <f t="shared" si="6"/>
        <v>-429.00195367501976</v>
      </c>
      <c r="F69">
        <f t="shared" si="7"/>
        <v>-429</v>
      </c>
      <c r="G69">
        <f t="shared" si="8"/>
        <v>-4.4399999969755299E-3</v>
      </c>
      <c r="H69">
        <f t="shared" si="9"/>
        <v>-4.4399999969755299E-3</v>
      </c>
      <c r="O69">
        <f t="shared" ca="1" si="10"/>
        <v>-7.3033074493520558E-3</v>
      </c>
      <c r="Q69" s="2">
        <f t="shared" si="11"/>
        <v>36506.733</v>
      </c>
    </row>
    <row r="70" spans="1:17" x14ac:dyDescent="0.2">
      <c r="A70" s="31" t="s">
        <v>43</v>
      </c>
      <c r="B70" s="32" t="s">
        <v>33</v>
      </c>
      <c r="C70" s="31">
        <v>51550.247000000003</v>
      </c>
      <c r="D70" s="31" t="s">
        <v>45</v>
      </c>
      <c r="E70">
        <f t="shared" si="6"/>
        <v>-417.99537102224463</v>
      </c>
      <c r="F70">
        <f t="shared" si="7"/>
        <v>-418</v>
      </c>
      <c r="G70">
        <f t="shared" si="8"/>
        <v>1.0520000003452878E-2</v>
      </c>
      <c r="H70">
        <f t="shared" si="9"/>
        <v>1.0520000003452878E-2</v>
      </c>
      <c r="O70">
        <f t="shared" ca="1" si="10"/>
        <v>-7.5447333445133775E-3</v>
      </c>
      <c r="Q70" s="2">
        <f t="shared" si="11"/>
        <v>36531.747000000003</v>
      </c>
    </row>
    <row r="71" spans="1:17" x14ac:dyDescent="0.2">
      <c r="A71" s="31" t="s">
        <v>43</v>
      </c>
      <c r="B71" s="32" t="s">
        <v>33</v>
      </c>
      <c r="C71" s="31">
        <v>51575.256999999998</v>
      </c>
      <c r="D71" s="31" t="s">
        <v>45</v>
      </c>
      <c r="E71">
        <f t="shared" si="6"/>
        <v>-406.99054843705966</v>
      </c>
      <c r="F71">
        <f t="shared" si="7"/>
        <v>-407</v>
      </c>
      <c r="G71">
        <f t="shared" si="8"/>
        <v>2.148000000306638E-2</v>
      </c>
      <c r="H71">
        <f t="shared" si="9"/>
        <v>2.148000000306638E-2</v>
      </c>
      <c r="O71">
        <f t="shared" ca="1" si="10"/>
        <v>-7.7861592396746993E-3</v>
      </c>
      <c r="Q71" s="2">
        <f t="shared" si="11"/>
        <v>36556.756999999998</v>
      </c>
    </row>
    <row r="72" spans="1:17" x14ac:dyDescent="0.2">
      <c r="A72" s="31" t="s">
        <v>43</v>
      </c>
      <c r="B72" s="32" t="s">
        <v>39</v>
      </c>
      <c r="C72" s="31">
        <v>51576.334000000003</v>
      </c>
      <c r="D72" s="31" t="s">
        <v>45</v>
      </c>
      <c r="E72">
        <f t="shared" si="6"/>
        <v>-406.51665023936681</v>
      </c>
      <c r="F72">
        <f t="shared" si="7"/>
        <v>-406.5</v>
      </c>
      <c r="G72">
        <f t="shared" si="8"/>
        <v>-3.7839999997231644E-2</v>
      </c>
      <c r="H72">
        <f t="shared" si="9"/>
        <v>-3.7839999997231644E-2</v>
      </c>
      <c r="O72">
        <f t="shared" ca="1" si="10"/>
        <v>-7.797133144000214E-3</v>
      </c>
      <c r="Q72" s="2">
        <f t="shared" si="11"/>
        <v>36557.834000000003</v>
      </c>
    </row>
    <row r="73" spans="1:17" x14ac:dyDescent="0.2">
      <c r="A73" s="31" t="s">
        <v>43</v>
      </c>
      <c r="B73" s="32" t="s">
        <v>33</v>
      </c>
      <c r="C73" s="31">
        <v>51600.286</v>
      </c>
      <c r="D73" s="31" t="s">
        <v>45</v>
      </c>
      <c r="E73">
        <f t="shared" si="6"/>
        <v>-395.97736553083507</v>
      </c>
      <c r="F73">
        <f t="shared" si="7"/>
        <v>-396</v>
      </c>
      <c r="G73">
        <f t="shared" si="8"/>
        <v>5.1440000002912711E-2</v>
      </c>
      <c r="H73">
        <f t="shared" si="9"/>
        <v>5.1440000002912711E-2</v>
      </c>
      <c r="O73">
        <f t="shared" ca="1" si="10"/>
        <v>-8.0275851348360228E-3</v>
      </c>
      <c r="Q73" s="2">
        <f t="shared" si="11"/>
        <v>36581.786</v>
      </c>
    </row>
    <row r="74" spans="1:17" x14ac:dyDescent="0.2">
      <c r="A74" s="31" t="s">
        <v>43</v>
      </c>
      <c r="B74" s="32" t="s">
        <v>39</v>
      </c>
      <c r="C74" s="31">
        <v>51601.345999999998</v>
      </c>
      <c r="D74" s="31" t="s">
        <v>45</v>
      </c>
      <c r="E74">
        <f t="shared" si="6"/>
        <v>-395.51094762038832</v>
      </c>
      <c r="F74">
        <f t="shared" si="7"/>
        <v>-395.5</v>
      </c>
      <c r="G74">
        <f t="shared" si="8"/>
        <v>-2.4879999997210689E-2</v>
      </c>
      <c r="H74">
        <f t="shared" si="9"/>
        <v>-2.4879999997210689E-2</v>
      </c>
      <c r="O74">
        <f t="shared" ca="1" si="10"/>
        <v>-8.0385590391615375E-3</v>
      </c>
      <c r="Q74" s="2">
        <f t="shared" si="11"/>
        <v>36582.845999999998</v>
      </c>
    </row>
    <row r="75" spans="1:17" x14ac:dyDescent="0.2">
      <c r="A75" s="31" t="s">
        <v>43</v>
      </c>
      <c r="B75" s="32" t="s">
        <v>33</v>
      </c>
      <c r="C75" s="31">
        <v>51609.322999999997</v>
      </c>
      <c r="D75" s="31" t="s">
        <v>45</v>
      </c>
      <c r="E75">
        <f t="shared" si="6"/>
        <v>-392.00093283582106</v>
      </c>
      <c r="F75">
        <f t="shared" si="7"/>
        <v>-392</v>
      </c>
      <c r="G75">
        <f t="shared" si="8"/>
        <v>-2.1199999973759986E-3</v>
      </c>
      <c r="H75">
        <f t="shared" si="9"/>
        <v>-2.1199999973759986E-3</v>
      </c>
      <c r="O75">
        <f t="shared" ca="1" si="10"/>
        <v>-8.1153763694401387E-3</v>
      </c>
      <c r="Q75" s="2">
        <f t="shared" si="11"/>
        <v>36590.822999999997</v>
      </c>
    </row>
    <row r="76" spans="1:17" x14ac:dyDescent="0.2">
      <c r="A76" s="31" t="s">
        <v>43</v>
      </c>
      <c r="B76" s="32" t="s">
        <v>33</v>
      </c>
      <c r="C76" s="31">
        <v>51793.372000000003</v>
      </c>
      <c r="D76" s="31" t="s">
        <v>45</v>
      </c>
      <c r="E76">
        <f t="shared" si="6"/>
        <v>-311.0162630244975</v>
      </c>
      <c r="F76">
        <f t="shared" si="7"/>
        <v>-311</v>
      </c>
      <c r="G76">
        <f t="shared" si="8"/>
        <v>-3.6959999997634441E-2</v>
      </c>
      <c r="H76">
        <f t="shared" si="9"/>
        <v>-3.6959999997634441E-2</v>
      </c>
      <c r="O76">
        <f t="shared" ca="1" si="10"/>
        <v>-9.893148870173514E-3</v>
      </c>
      <c r="Q76" s="2">
        <f t="shared" si="11"/>
        <v>36774.872000000003</v>
      </c>
    </row>
    <row r="77" spans="1:17" x14ac:dyDescent="0.2">
      <c r="A77" s="31" t="s">
        <v>43</v>
      </c>
      <c r="B77" s="32" t="s">
        <v>39</v>
      </c>
      <c r="C77" s="31">
        <v>51842.279000000002</v>
      </c>
      <c r="D77" s="31" t="s">
        <v>45</v>
      </c>
      <c r="E77">
        <f t="shared" si="6"/>
        <v>-289.49635666009345</v>
      </c>
      <c r="F77">
        <f t="shared" si="7"/>
        <v>-289.5</v>
      </c>
      <c r="G77">
        <f t="shared" si="8"/>
        <v>8.2800000018323772E-3</v>
      </c>
      <c r="H77">
        <f t="shared" si="9"/>
        <v>8.2800000018323772E-3</v>
      </c>
      <c r="O77">
        <f t="shared" ca="1" si="10"/>
        <v>-1.0365026756170643E-2</v>
      </c>
      <c r="Q77" s="2">
        <f t="shared" si="11"/>
        <v>36823.779000000002</v>
      </c>
    </row>
    <row r="78" spans="1:17" x14ac:dyDescent="0.2">
      <c r="A78" s="31" t="s">
        <v>43</v>
      </c>
      <c r="B78" s="32" t="s">
        <v>39</v>
      </c>
      <c r="C78" s="31">
        <v>51908.235999999997</v>
      </c>
      <c r="D78" s="31" t="s">
        <v>45</v>
      </c>
      <c r="E78">
        <f t="shared" si="6"/>
        <v>-260.47416220782878</v>
      </c>
      <c r="F78">
        <f t="shared" si="7"/>
        <v>-260.5</v>
      </c>
      <c r="G78">
        <f t="shared" si="8"/>
        <v>5.8720000000903383E-2</v>
      </c>
      <c r="H78">
        <f t="shared" si="9"/>
        <v>5.8720000000903383E-2</v>
      </c>
      <c r="O78">
        <f t="shared" ca="1" si="10"/>
        <v>-1.1001513207050492E-2</v>
      </c>
      <c r="Q78" s="2">
        <f t="shared" si="11"/>
        <v>36889.735999999997</v>
      </c>
    </row>
    <row r="79" spans="1:17" x14ac:dyDescent="0.2">
      <c r="A79" s="31" t="s">
        <v>43</v>
      </c>
      <c r="B79" s="32" t="s">
        <v>33</v>
      </c>
      <c r="C79" s="31">
        <v>51934.313000000002</v>
      </c>
      <c r="D79" s="31" t="s">
        <v>45</v>
      </c>
      <c r="E79">
        <f t="shared" si="6"/>
        <v>-248.99984159391508</v>
      </c>
      <c r="F79">
        <f t="shared" si="7"/>
        <v>-249</v>
      </c>
      <c r="G79">
        <f t="shared" si="8"/>
        <v>3.6000000545755029E-4</v>
      </c>
      <c r="H79">
        <f t="shared" si="9"/>
        <v>3.6000000545755029E-4</v>
      </c>
      <c r="O79">
        <f t="shared" ca="1" si="10"/>
        <v>-1.1253913006537331E-2</v>
      </c>
      <c r="Q79" s="2">
        <f t="shared" si="11"/>
        <v>36915.813000000002</v>
      </c>
    </row>
    <row r="80" spans="1:17" x14ac:dyDescent="0.2">
      <c r="A80" s="31" t="s">
        <v>43</v>
      </c>
      <c r="B80" s="32" t="s">
        <v>39</v>
      </c>
      <c r="C80" s="31">
        <v>51951.29</v>
      </c>
      <c r="D80" s="31" t="s">
        <v>45</v>
      </c>
      <c r="E80">
        <f t="shared" si="6"/>
        <v>-241.52967473950832</v>
      </c>
      <c r="F80">
        <f t="shared" si="7"/>
        <v>-241.5</v>
      </c>
      <c r="G80">
        <f t="shared" si="8"/>
        <v>-6.7439999998896383E-2</v>
      </c>
      <c r="H80">
        <f t="shared" si="9"/>
        <v>-6.7439999998896383E-2</v>
      </c>
      <c r="O80">
        <f t="shared" ca="1" si="10"/>
        <v>-1.1418521571420049E-2</v>
      </c>
      <c r="Q80" s="2">
        <f t="shared" si="11"/>
        <v>36932.79</v>
      </c>
    </row>
    <row r="81" spans="1:17" x14ac:dyDescent="0.2">
      <c r="A81" s="31" t="s">
        <v>43</v>
      </c>
      <c r="B81" s="32" t="s">
        <v>33</v>
      </c>
      <c r="C81" s="31">
        <v>51984.322</v>
      </c>
      <c r="D81" s="31" t="s">
        <v>45</v>
      </c>
      <c r="E81">
        <f t="shared" si="6"/>
        <v>-226.99503660940448</v>
      </c>
      <c r="F81">
        <f t="shared" si="7"/>
        <v>-227</v>
      </c>
      <c r="G81">
        <f t="shared" si="8"/>
        <v>1.1280000006081536E-2</v>
      </c>
      <c r="H81">
        <f t="shared" si="9"/>
        <v>1.1280000006081536E-2</v>
      </c>
      <c r="O81">
        <f t="shared" ca="1" si="10"/>
        <v>-1.1736764796859974E-2</v>
      </c>
      <c r="Q81" s="2">
        <f t="shared" si="11"/>
        <v>36965.822</v>
      </c>
    </row>
    <row r="82" spans="1:17" x14ac:dyDescent="0.2">
      <c r="A82" s="50" t="s">
        <v>242</v>
      </c>
      <c r="B82" s="57" t="s">
        <v>39</v>
      </c>
      <c r="C82" s="50">
        <v>52135.432000000001</v>
      </c>
      <c r="D82" s="50" t="s">
        <v>58</v>
      </c>
      <c r="E82">
        <f t="shared" si="6"/>
        <v>-160.50408335679933</v>
      </c>
      <c r="F82">
        <f t="shared" si="7"/>
        <v>-160.5</v>
      </c>
      <c r="G82">
        <f t="shared" si="8"/>
        <v>-9.2799999983981252E-3</v>
      </c>
      <c r="I82">
        <f>+G82</f>
        <v>-9.2799999983981252E-3</v>
      </c>
      <c r="O82">
        <f t="shared" ca="1" si="10"/>
        <v>-1.3196294072153423E-2</v>
      </c>
      <c r="Q82" s="2">
        <f t="shared" si="11"/>
        <v>37116.932000000001</v>
      </c>
    </row>
    <row r="83" spans="1:17" x14ac:dyDescent="0.2">
      <c r="A83" s="30" t="s">
        <v>34</v>
      </c>
      <c r="B83" s="29" t="s">
        <v>33</v>
      </c>
      <c r="C83" s="30">
        <v>52500.2</v>
      </c>
      <c r="D83" s="33"/>
      <c r="E83">
        <f t="shared" si="6"/>
        <v>0</v>
      </c>
      <c r="F83">
        <f t="shared" si="7"/>
        <v>0</v>
      </c>
      <c r="G83">
        <f t="shared" si="8"/>
        <v>0</v>
      </c>
      <c r="K83">
        <f>+G83</f>
        <v>0</v>
      </c>
      <c r="O83">
        <f t="shared" ca="1" si="10"/>
        <v>-1.6718917360643626E-2</v>
      </c>
      <c r="Q83" s="2">
        <f t="shared" si="11"/>
        <v>37481.699999999997</v>
      </c>
    </row>
    <row r="84" spans="1:17" x14ac:dyDescent="0.2">
      <c r="A84" s="33" t="s">
        <v>38</v>
      </c>
      <c r="B84" s="29" t="s">
        <v>39</v>
      </c>
      <c r="C84" s="33">
        <v>54821.6584</v>
      </c>
      <c r="D84" s="33">
        <v>1E-3</v>
      </c>
      <c r="E84">
        <f t="shared" si="6"/>
        <v>1021.4809208673627</v>
      </c>
      <c r="F84">
        <f t="shared" si="7"/>
        <v>1021.5</v>
      </c>
      <c r="G84">
        <f t="shared" si="8"/>
        <v>-4.3359999996027909E-2</v>
      </c>
      <c r="K84">
        <f>+G84</f>
        <v>-4.3359999996027909E-2</v>
      </c>
      <c r="O84">
        <f t="shared" ca="1" si="10"/>
        <v>-3.9138603897670057E-2</v>
      </c>
      <c r="Q84" s="2">
        <f t="shared" si="11"/>
        <v>39803.1584</v>
      </c>
    </row>
    <row r="85" spans="1:17" x14ac:dyDescent="0.2">
      <c r="A85" s="34" t="s">
        <v>46</v>
      </c>
      <c r="B85" s="35" t="s">
        <v>33</v>
      </c>
      <c r="C85" s="34">
        <v>54843.253199999999</v>
      </c>
      <c r="D85" s="34">
        <v>6.9999999999999999E-4</v>
      </c>
      <c r="E85">
        <f t="shared" si="6"/>
        <v>1030.9829977471145</v>
      </c>
      <c r="F85">
        <f t="shared" ref="F85:F90" si="12">ROUND(2*E85,0)/2</f>
        <v>1031</v>
      </c>
      <c r="G85">
        <f t="shared" ref="G85:G90" si="13">+C85-(C$7+F85*C$8)</f>
        <v>-3.8639999998849817E-2</v>
      </c>
      <c r="J85">
        <f>+G85</f>
        <v>-3.8639999998849817E-2</v>
      </c>
      <c r="O85">
        <f t="shared" ca="1" si="10"/>
        <v>-3.9347108079854837E-2</v>
      </c>
      <c r="Q85" s="2">
        <f t="shared" si="11"/>
        <v>39824.753199999999</v>
      </c>
    </row>
    <row r="86" spans="1:17" x14ac:dyDescent="0.2">
      <c r="A86" s="36" t="s">
        <v>42</v>
      </c>
      <c r="B86" s="29"/>
      <c r="C86" s="30">
        <v>55497.765899999999</v>
      </c>
      <c r="D86" s="30">
        <v>2.0000000000000001E-4</v>
      </c>
      <c r="E86">
        <f t="shared" si="6"/>
        <v>1318.9796448183617</v>
      </c>
      <c r="F86">
        <f t="shared" si="12"/>
        <v>1319</v>
      </c>
      <c r="G86">
        <f t="shared" si="13"/>
        <v>-4.6259999995527323E-2</v>
      </c>
      <c r="K86">
        <f>+G86</f>
        <v>-4.6259999995527323E-2</v>
      </c>
      <c r="O86">
        <f t="shared" ca="1" si="10"/>
        <v>-4.5668076971351279E-2</v>
      </c>
      <c r="Q86" s="2">
        <f t="shared" si="11"/>
        <v>40479.265899999999</v>
      </c>
    </row>
    <row r="87" spans="1:17" x14ac:dyDescent="0.2">
      <c r="A87" s="34" t="s">
        <v>47</v>
      </c>
      <c r="B87" s="35" t="s">
        <v>33</v>
      </c>
      <c r="C87" s="34">
        <v>55563.673300000002</v>
      </c>
      <c r="D87" s="34">
        <v>4.0000000000000002E-4</v>
      </c>
      <c r="E87">
        <f t="shared" si="6"/>
        <v>1347.9800144325566</v>
      </c>
      <c r="F87">
        <f t="shared" si="12"/>
        <v>1348</v>
      </c>
      <c r="G87">
        <f t="shared" si="13"/>
        <v>-4.5419999994919635E-2</v>
      </c>
      <c r="K87">
        <f>+G87</f>
        <v>-4.5419999994919635E-2</v>
      </c>
      <c r="O87">
        <f t="shared" ca="1" si="10"/>
        <v>-4.6304563422231125E-2</v>
      </c>
      <c r="Q87" s="2">
        <f t="shared" si="11"/>
        <v>40545.173300000002</v>
      </c>
    </row>
    <row r="88" spans="1:17" x14ac:dyDescent="0.2">
      <c r="A88" s="50" t="s">
        <v>272</v>
      </c>
      <c r="B88" s="57" t="s">
        <v>33</v>
      </c>
      <c r="C88" s="50">
        <v>55804.571600000003</v>
      </c>
      <c r="D88" s="50" t="s">
        <v>58</v>
      </c>
      <c r="E88">
        <f t="shared" si="6"/>
        <v>1453.9793368065359</v>
      </c>
      <c r="F88">
        <f t="shared" si="12"/>
        <v>1454</v>
      </c>
      <c r="G88">
        <f t="shared" si="13"/>
        <v>-4.6959999992395751E-2</v>
      </c>
      <c r="K88">
        <f>+G88</f>
        <v>-4.6959999992395751E-2</v>
      </c>
      <c r="O88">
        <f t="shared" ca="1" si="10"/>
        <v>-4.8631031139240229E-2</v>
      </c>
      <c r="Q88" s="2">
        <f t="shared" si="11"/>
        <v>40786.071600000003</v>
      </c>
    </row>
    <row r="89" spans="1:17" x14ac:dyDescent="0.2">
      <c r="A89" s="51" t="s">
        <v>48</v>
      </c>
      <c r="B89" s="52" t="s">
        <v>33</v>
      </c>
      <c r="C89" s="53">
        <v>56202.281900000002</v>
      </c>
      <c r="D89" s="53">
        <v>1E-4</v>
      </c>
      <c r="E89">
        <f t="shared" si="6"/>
        <v>1628.9785887778112</v>
      </c>
      <c r="F89">
        <f t="shared" si="12"/>
        <v>1629</v>
      </c>
      <c r="G89">
        <f t="shared" si="13"/>
        <v>-4.8659999993105885E-2</v>
      </c>
      <c r="K89">
        <f>+G89</f>
        <v>-4.8659999993105885E-2</v>
      </c>
      <c r="O89">
        <f t="shared" ca="1" si="10"/>
        <v>-5.2471897653170362E-2</v>
      </c>
      <c r="Q89" s="2">
        <f t="shared" si="11"/>
        <v>41183.781900000002</v>
      </c>
    </row>
    <row r="90" spans="1:17" x14ac:dyDescent="0.2">
      <c r="A90" s="54" t="s">
        <v>279</v>
      </c>
      <c r="B90" s="55" t="s">
        <v>33</v>
      </c>
      <c r="C90" s="56">
        <v>57995.371470000129</v>
      </c>
      <c r="D90" s="56">
        <v>1E-4</v>
      </c>
      <c r="E90">
        <f>+(C90-C$7)/C$8</f>
        <v>2417.9682967826548</v>
      </c>
      <c r="F90">
        <f t="shared" si="12"/>
        <v>2418</v>
      </c>
      <c r="G90">
        <f t="shared" si="13"/>
        <v>-7.2049999871524051E-2</v>
      </c>
      <c r="K90">
        <f>+G90</f>
        <v>-7.2049999871524051E-2</v>
      </c>
      <c r="O90">
        <f ca="1">+C$11+C$12*$F90</f>
        <v>-6.9788718678832476E-2</v>
      </c>
      <c r="Q90" s="2">
        <f>+C90-15018.5</f>
        <v>42976.871470000129</v>
      </c>
    </row>
    <row r="91" spans="1:17" x14ac:dyDescent="0.2">
      <c r="B91" s="3"/>
      <c r="C91" s="10"/>
      <c r="D91" s="10"/>
    </row>
    <row r="92" spans="1:17" x14ac:dyDescent="0.2">
      <c r="B92" s="3"/>
      <c r="C92" s="10"/>
      <c r="D92" s="10"/>
    </row>
    <row r="93" spans="1:17" x14ac:dyDescent="0.2">
      <c r="B93" s="3"/>
      <c r="C93" s="10"/>
      <c r="D93" s="10"/>
    </row>
    <row r="94" spans="1:17" x14ac:dyDescent="0.2">
      <c r="B94" s="3"/>
      <c r="C94" s="10"/>
      <c r="D94" s="10"/>
    </row>
    <row r="95" spans="1:17" x14ac:dyDescent="0.2">
      <c r="B95" s="3"/>
      <c r="C95" s="10"/>
      <c r="D95" s="10"/>
    </row>
    <row r="96" spans="1:17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B106" s="3"/>
      <c r="C106" s="10"/>
      <c r="D106" s="10"/>
    </row>
    <row r="107" spans="2:4" x14ac:dyDescent="0.2">
      <c r="B107" s="3"/>
      <c r="C107" s="10"/>
      <c r="D107" s="10"/>
    </row>
    <row r="108" spans="2:4" x14ac:dyDescent="0.2">
      <c r="B108" s="3"/>
      <c r="C108" s="10"/>
      <c r="D108" s="10"/>
    </row>
    <row r="109" spans="2:4" x14ac:dyDescent="0.2">
      <c r="B109" s="3"/>
      <c r="C109" s="10"/>
      <c r="D109" s="10"/>
    </row>
    <row r="110" spans="2:4" x14ac:dyDescent="0.2">
      <c r="B110" s="3"/>
      <c r="C110" s="10"/>
      <c r="D110" s="10"/>
    </row>
    <row r="111" spans="2:4" x14ac:dyDescent="0.2">
      <c r="B111" s="3"/>
      <c r="C111" s="10"/>
      <c r="D111" s="10"/>
    </row>
    <row r="112" spans="2:4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B124" s="3"/>
      <c r="C124" s="10"/>
      <c r="D124" s="10"/>
    </row>
    <row r="125" spans="2:4" x14ac:dyDescent="0.2">
      <c r="B125" s="3"/>
      <c r="C125" s="10"/>
      <c r="D125" s="10"/>
    </row>
    <row r="126" spans="2:4" x14ac:dyDescent="0.2">
      <c r="B126" s="3"/>
      <c r="C126" s="10"/>
      <c r="D126" s="10"/>
    </row>
    <row r="127" spans="2:4" x14ac:dyDescent="0.2">
      <c r="B127" s="3"/>
      <c r="C127" s="10"/>
      <c r="D127" s="10"/>
    </row>
    <row r="128" spans="2:4" x14ac:dyDescent="0.2">
      <c r="B128" s="3"/>
      <c r="C128" s="10"/>
      <c r="D128" s="10"/>
    </row>
    <row r="129" spans="2:4" x14ac:dyDescent="0.2">
      <c r="B129" s="3"/>
      <c r="C129" s="10"/>
      <c r="D129" s="10"/>
    </row>
    <row r="130" spans="2:4" x14ac:dyDescent="0.2">
      <c r="B130" s="3"/>
      <c r="C130" s="10"/>
      <c r="D130" s="10"/>
    </row>
    <row r="131" spans="2:4" x14ac:dyDescent="0.2">
      <c r="B131" s="3"/>
      <c r="C131" s="10"/>
      <c r="D131" s="10"/>
    </row>
    <row r="132" spans="2:4" x14ac:dyDescent="0.2">
      <c r="B132" s="3"/>
      <c r="C132" s="10"/>
      <c r="D132" s="10"/>
    </row>
    <row r="133" spans="2:4" x14ac:dyDescent="0.2">
      <c r="B133" s="3"/>
      <c r="C133" s="10"/>
      <c r="D133" s="10"/>
    </row>
    <row r="134" spans="2:4" x14ac:dyDescent="0.2">
      <c r="B134" s="3"/>
      <c r="C134" s="10"/>
      <c r="D134" s="10"/>
    </row>
    <row r="135" spans="2:4" x14ac:dyDescent="0.2">
      <c r="B135" s="3"/>
      <c r="C135" s="10"/>
      <c r="D135" s="10"/>
    </row>
    <row r="136" spans="2:4" x14ac:dyDescent="0.2">
      <c r="B136" s="3"/>
      <c r="C136" s="10"/>
      <c r="D136" s="10"/>
    </row>
    <row r="137" spans="2:4" x14ac:dyDescent="0.2">
      <c r="B137" s="3"/>
      <c r="C137" s="10"/>
      <c r="D137" s="10"/>
    </row>
    <row r="138" spans="2:4" x14ac:dyDescent="0.2">
      <c r="B138" s="3"/>
      <c r="C138" s="10"/>
      <c r="D138" s="10"/>
    </row>
    <row r="139" spans="2:4" x14ac:dyDescent="0.2">
      <c r="B139" s="3"/>
      <c r="C139" s="10"/>
      <c r="D139" s="10"/>
    </row>
    <row r="140" spans="2:4" x14ac:dyDescent="0.2">
      <c r="B140" s="3"/>
      <c r="C140" s="10"/>
      <c r="D140" s="10"/>
    </row>
    <row r="141" spans="2:4" x14ac:dyDescent="0.2">
      <c r="B141" s="3"/>
      <c r="C141" s="10"/>
      <c r="D141" s="10"/>
    </row>
    <row r="142" spans="2:4" x14ac:dyDescent="0.2">
      <c r="B142" s="3"/>
      <c r="C142" s="10"/>
      <c r="D142" s="10"/>
    </row>
    <row r="143" spans="2:4" x14ac:dyDescent="0.2">
      <c r="B143" s="3"/>
      <c r="C143" s="10"/>
      <c r="D143" s="10"/>
    </row>
    <row r="144" spans="2:4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C182" s="10"/>
      <c r="D182" s="10"/>
    </row>
    <row r="183" spans="2:4" x14ac:dyDescent="0.2">
      <c r="C183" s="10"/>
      <c r="D183" s="10"/>
    </row>
    <row r="184" spans="2:4" x14ac:dyDescent="0.2">
      <c r="C184" s="10"/>
      <c r="D184" s="10"/>
    </row>
    <row r="185" spans="2:4" x14ac:dyDescent="0.2">
      <c r="C185" s="10"/>
      <c r="D185" s="10"/>
    </row>
    <row r="186" spans="2:4" x14ac:dyDescent="0.2">
      <c r="C186" s="10"/>
      <c r="D186" s="10"/>
    </row>
    <row r="187" spans="2:4" x14ac:dyDescent="0.2">
      <c r="C187" s="10"/>
      <c r="D187" s="10"/>
    </row>
    <row r="188" spans="2:4" x14ac:dyDescent="0.2">
      <c r="C188" s="10"/>
      <c r="D188" s="10"/>
    </row>
    <row r="189" spans="2:4" x14ac:dyDescent="0.2">
      <c r="C189" s="10"/>
      <c r="D189" s="10"/>
    </row>
    <row r="190" spans="2:4" x14ac:dyDescent="0.2">
      <c r="C190" s="10"/>
      <c r="D190" s="10"/>
    </row>
    <row r="191" spans="2:4" x14ac:dyDescent="0.2">
      <c r="C191" s="10"/>
      <c r="D191" s="10"/>
    </row>
    <row r="192" spans="2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rotectedRanges>
    <protectedRange sqref="A90:D90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6"/>
  <sheetViews>
    <sheetView topLeftCell="A43" workbookViewId="0">
      <selection activeCell="A77" sqref="A77:D7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7" t="s">
        <v>49</v>
      </c>
      <c r="I1" s="38" t="s">
        <v>50</v>
      </c>
      <c r="J1" s="39" t="s">
        <v>51</v>
      </c>
    </row>
    <row r="2" spans="1:16" x14ac:dyDescent="0.2">
      <c r="I2" s="40" t="s">
        <v>52</v>
      </c>
      <c r="J2" s="41" t="s">
        <v>53</v>
      </c>
    </row>
    <row r="3" spans="1:16" x14ac:dyDescent="0.2">
      <c r="A3" s="42" t="s">
        <v>54</v>
      </c>
      <c r="I3" s="40" t="s">
        <v>55</v>
      </c>
      <c r="J3" s="41" t="s">
        <v>44</v>
      </c>
    </row>
    <row r="4" spans="1:16" x14ac:dyDescent="0.2">
      <c r="I4" s="40" t="s">
        <v>56</v>
      </c>
      <c r="J4" s="41" t="s">
        <v>44</v>
      </c>
    </row>
    <row r="5" spans="1:16" ht="13.5" thickBot="1" x14ac:dyDescent="0.25">
      <c r="I5" s="43" t="s">
        <v>57</v>
      </c>
      <c r="J5" s="44" t="s">
        <v>58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BAVM 148 </v>
      </c>
      <c r="B11" s="3" t="str">
        <f t="shared" ref="B11:B42" si="1">IF(H11=INT(H11),"I","II")</f>
        <v>I</v>
      </c>
      <c r="C11" s="10">
        <f t="shared" ref="C11:C42" si="2">1*G11</f>
        <v>37939.574999999997</v>
      </c>
      <c r="D11" s="12" t="str">
        <f t="shared" ref="D11:D42" si="3">VLOOKUP(F11,I$1:J$5,2,FALSE)</f>
        <v>vis</v>
      </c>
      <c r="E11" s="45">
        <f>VLOOKUP(C11,Active!C$21:E$973,3,FALSE)</f>
        <v>-6406.9210257673894</v>
      </c>
      <c r="F11" s="3" t="s">
        <v>57</v>
      </c>
      <c r="G11" s="12" t="str">
        <f t="shared" ref="G11:G42" si="4">MID(I11,3,LEN(I11)-3)</f>
        <v>37939.575</v>
      </c>
      <c r="H11" s="10">
        <f t="shared" ref="H11:H42" si="5">1*K11</f>
        <v>-6407</v>
      </c>
      <c r="I11" s="46" t="s">
        <v>60</v>
      </c>
      <c r="J11" s="47" t="s">
        <v>61</v>
      </c>
      <c r="K11" s="46">
        <v>-6407</v>
      </c>
      <c r="L11" s="46" t="s">
        <v>62</v>
      </c>
      <c r="M11" s="47" t="s">
        <v>63</v>
      </c>
      <c r="N11" s="47"/>
      <c r="O11" s="48" t="s">
        <v>64</v>
      </c>
      <c r="P11" s="49" t="s">
        <v>65</v>
      </c>
    </row>
    <row r="12" spans="1:16" ht="12.75" customHeight="1" thickBot="1" x14ac:dyDescent="0.25">
      <c r="A12" s="10" t="str">
        <f t="shared" si="0"/>
        <v>BAVM 148 </v>
      </c>
      <c r="B12" s="3" t="str">
        <f t="shared" si="1"/>
        <v>II</v>
      </c>
      <c r="C12" s="10">
        <f t="shared" si="2"/>
        <v>37940.623</v>
      </c>
      <c r="D12" s="12" t="str">
        <f t="shared" si="3"/>
        <v>vis</v>
      </c>
      <c r="E12" s="45">
        <f>VLOOKUP(C12,Active!C$21:E$973,3,FALSE)</f>
        <v>-6406.4598880597005</v>
      </c>
      <c r="F12" s="3" t="s">
        <v>57</v>
      </c>
      <c r="G12" s="12" t="str">
        <f t="shared" si="4"/>
        <v>37940.623</v>
      </c>
      <c r="H12" s="10">
        <f t="shared" si="5"/>
        <v>-6406.5</v>
      </c>
      <c r="I12" s="46" t="s">
        <v>66</v>
      </c>
      <c r="J12" s="47" t="s">
        <v>67</v>
      </c>
      <c r="K12" s="46">
        <v>-6406.5</v>
      </c>
      <c r="L12" s="46" t="s">
        <v>68</v>
      </c>
      <c r="M12" s="47" t="s">
        <v>63</v>
      </c>
      <c r="N12" s="47"/>
      <c r="O12" s="48" t="s">
        <v>64</v>
      </c>
      <c r="P12" s="49" t="s">
        <v>65</v>
      </c>
    </row>
    <row r="13" spans="1:16" ht="12.75" customHeight="1" thickBot="1" x14ac:dyDescent="0.25">
      <c r="A13" s="10" t="str">
        <f t="shared" si="0"/>
        <v>BAVM 148 </v>
      </c>
      <c r="B13" s="3" t="str">
        <f t="shared" si="1"/>
        <v>I</v>
      </c>
      <c r="C13" s="10">
        <f t="shared" si="2"/>
        <v>38089.474000000002</v>
      </c>
      <c r="D13" s="12" t="str">
        <f t="shared" si="3"/>
        <v>vis</v>
      </c>
      <c r="E13" s="45">
        <f>VLOOKUP(C13,Active!C$21:E$973,3,FALSE)</f>
        <v>-6340.962932976624</v>
      </c>
      <c r="F13" s="3" t="s">
        <v>57</v>
      </c>
      <c r="G13" s="12" t="str">
        <f t="shared" si="4"/>
        <v>38089.474</v>
      </c>
      <c r="H13" s="10">
        <f t="shared" si="5"/>
        <v>-6341</v>
      </c>
      <c r="I13" s="46" t="s">
        <v>69</v>
      </c>
      <c r="J13" s="47" t="s">
        <v>70</v>
      </c>
      <c r="K13" s="46">
        <v>-6341</v>
      </c>
      <c r="L13" s="46" t="s">
        <v>71</v>
      </c>
      <c r="M13" s="47" t="s">
        <v>63</v>
      </c>
      <c r="N13" s="47"/>
      <c r="O13" s="48" t="s">
        <v>64</v>
      </c>
      <c r="P13" s="49" t="s">
        <v>65</v>
      </c>
    </row>
    <row r="14" spans="1:16" ht="12.75" customHeight="1" thickBot="1" x14ac:dyDescent="0.25">
      <c r="A14" s="10" t="str">
        <f t="shared" si="0"/>
        <v>BAVM 148 </v>
      </c>
      <c r="B14" s="3" t="str">
        <f t="shared" si="1"/>
        <v>II</v>
      </c>
      <c r="C14" s="10">
        <f t="shared" si="2"/>
        <v>38113.402999999998</v>
      </c>
      <c r="D14" s="12" t="str">
        <f t="shared" si="3"/>
        <v>vis</v>
      </c>
      <c r="E14" s="45">
        <f>VLOOKUP(C14,Active!C$21:E$973,3,FALSE)</f>
        <v>-6330.433768656716</v>
      </c>
      <c r="F14" s="3" t="s">
        <v>57</v>
      </c>
      <c r="G14" s="12" t="str">
        <f t="shared" si="4"/>
        <v>38113.403</v>
      </c>
      <c r="H14" s="10">
        <f t="shared" si="5"/>
        <v>-6330.5</v>
      </c>
      <c r="I14" s="46" t="s">
        <v>72</v>
      </c>
      <c r="J14" s="47" t="s">
        <v>73</v>
      </c>
      <c r="K14" s="46">
        <v>-6330.5</v>
      </c>
      <c r="L14" s="46" t="s">
        <v>74</v>
      </c>
      <c r="M14" s="47" t="s">
        <v>63</v>
      </c>
      <c r="N14" s="47"/>
      <c r="O14" s="48" t="s">
        <v>64</v>
      </c>
      <c r="P14" s="49" t="s">
        <v>65</v>
      </c>
    </row>
    <row r="15" spans="1:16" ht="12.75" customHeight="1" thickBot="1" x14ac:dyDescent="0.25">
      <c r="A15" s="10" t="str">
        <f t="shared" si="0"/>
        <v>BAVM 148 </v>
      </c>
      <c r="B15" s="3" t="str">
        <f t="shared" si="1"/>
        <v>I</v>
      </c>
      <c r="C15" s="10">
        <f t="shared" si="2"/>
        <v>38239.464999999997</v>
      </c>
      <c r="D15" s="12" t="str">
        <f t="shared" si="3"/>
        <v>vis</v>
      </c>
      <c r="E15" s="45">
        <f>VLOOKUP(C15,Active!C$21:E$973,3,FALSE)</f>
        <v>-6274.9643586313714</v>
      </c>
      <c r="F15" s="3" t="s">
        <v>57</v>
      </c>
      <c r="G15" s="12" t="str">
        <f t="shared" si="4"/>
        <v>38239.465</v>
      </c>
      <c r="H15" s="10">
        <f t="shared" si="5"/>
        <v>-6275</v>
      </c>
      <c r="I15" s="46" t="s">
        <v>75</v>
      </c>
      <c r="J15" s="47" t="s">
        <v>76</v>
      </c>
      <c r="K15" s="46">
        <v>-6275</v>
      </c>
      <c r="L15" s="46" t="s">
        <v>77</v>
      </c>
      <c r="M15" s="47" t="s">
        <v>63</v>
      </c>
      <c r="N15" s="47"/>
      <c r="O15" s="48" t="s">
        <v>64</v>
      </c>
      <c r="P15" s="49" t="s">
        <v>65</v>
      </c>
    </row>
    <row r="16" spans="1:16" ht="12.75" customHeight="1" thickBot="1" x14ac:dyDescent="0.25">
      <c r="A16" s="10" t="str">
        <f t="shared" si="0"/>
        <v>BAVM 148 </v>
      </c>
      <c r="B16" s="3" t="str">
        <f t="shared" si="1"/>
        <v>II</v>
      </c>
      <c r="C16" s="10">
        <f t="shared" si="2"/>
        <v>38288.398000000001</v>
      </c>
      <c r="D16" s="12" t="str">
        <f t="shared" si="3"/>
        <v>vis</v>
      </c>
      <c r="E16" s="45">
        <f>VLOOKUP(C16,Active!C$21:E$973,3,FALSE)</f>
        <v>-6253.4330118276521</v>
      </c>
      <c r="F16" s="3" t="s">
        <v>57</v>
      </c>
      <c r="G16" s="12" t="str">
        <f t="shared" si="4"/>
        <v>38288.398</v>
      </c>
      <c r="H16" s="10">
        <f t="shared" si="5"/>
        <v>-6253.5</v>
      </c>
      <c r="I16" s="46" t="s">
        <v>78</v>
      </c>
      <c r="J16" s="47" t="s">
        <v>79</v>
      </c>
      <c r="K16" s="46">
        <v>-6253.5</v>
      </c>
      <c r="L16" s="46" t="s">
        <v>80</v>
      </c>
      <c r="M16" s="47" t="s">
        <v>63</v>
      </c>
      <c r="N16" s="47"/>
      <c r="O16" s="48" t="s">
        <v>64</v>
      </c>
      <c r="P16" s="49" t="s">
        <v>65</v>
      </c>
    </row>
    <row r="17" spans="1:16" ht="12.75" customHeight="1" thickBot="1" x14ac:dyDescent="0.25">
      <c r="A17" s="10" t="str">
        <f t="shared" si="0"/>
        <v>BAVM 148 </v>
      </c>
      <c r="B17" s="3" t="str">
        <f t="shared" si="1"/>
        <v>II</v>
      </c>
      <c r="C17" s="10">
        <f t="shared" si="2"/>
        <v>38322.385000000002</v>
      </c>
      <c r="D17" s="12" t="str">
        <f t="shared" si="3"/>
        <v>vis</v>
      </c>
      <c r="E17" s="45">
        <f>VLOOKUP(C17,Active!C$21:E$973,3,FALSE)</f>
        <v>-6238.4781575612478</v>
      </c>
      <c r="F17" s="3" t="s">
        <v>57</v>
      </c>
      <c r="G17" s="12" t="str">
        <f t="shared" si="4"/>
        <v>38322.385</v>
      </c>
      <c r="H17" s="10">
        <f t="shared" si="5"/>
        <v>-6238.5</v>
      </c>
      <c r="I17" s="46" t="s">
        <v>81</v>
      </c>
      <c r="J17" s="47" t="s">
        <v>82</v>
      </c>
      <c r="K17" s="46">
        <v>-6238.5</v>
      </c>
      <c r="L17" s="46" t="s">
        <v>83</v>
      </c>
      <c r="M17" s="47" t="s">
        <v>63</v>
      </c>
      <c r="N17" s="47"/>
      <c r="O17" s="48" t="s">
        <v>64</v>
      </c>
      <c r="P17" s="49" t="s">
        <v>65</v>
      </c>
    </row>
    <row r="18" spans="1:16" ht="12.75" customHeight="1" thickBot="1" x14ac:dyDescent="0.25">
      <c r="A18" s="10" t="str">
        <f t="shared" si="0"/>
        <v>BAVM 148 </v>
      </c>
      <c r="B18" s="3" t="str">
        <f t="shared" si="1"/>
        <v>II</v>
      </c>
      <c r="C18" s="10">
        <f t="shared" si="2"/>
        <v>38372.444000000003</v>
      </c>
      <c r="D18" s="12" t="str">
        <f t="shared" si="3"/>
        <v>vis</v>
      </c>
      <c r="E18" s="45">
        <f>VLOOKUP(C18,Active!C$21:E$973,3,FALSE)</f>
        <v>-6216.4513517319037</v>
      </c>
      <c r="F18" s="3" t="s">
        <v>57</v>
      </c>
      <c r="G18" s="12" t="str">
        <f t="shared" si="4"/>
        <v>38372.444</v>
      </c>
      <c r="H18" s="10">
        <f t="shared" si="5"/>
        <v>-6216.5</v>
      </c>
      <c r="I18" s="46" t="s">
        <v>84</v>
      </c>
      <c r="J18" s="47" t="s">
        <v>85</v>
      </c>
      <c r="K18" s="46">
        <v>-6216.5</v>
      </c>
      <c r="L18" s="46" t="s">
        <v>86</v>
      </c>
      <c r="M18" s="47" t="s">
        <v>63</v>
      </c>
      <c r="N18" s="47"/>
      <c r="O18" s="48" t="s">
        <v>64</v>
      </c>
      <c r="P18" s="49" t="s">
        <v>65</v>
      </c>
    </row>
    <row r="19" spans="1:16" ht="12.75" customHeight="1" thickBot="1" x14ac:dyDescent="0.25">
      <c r="A19" s="10" t="str">
        <f t="shared" si="0"/>
        <v>BAVM 148 </v>
      </c>
      <c r="B19" s="3" t="str">
        <f t="shared" si="1"/>
        <v>I</v>
      </c>
      <c r="C19" s="10">
        <f t="shared" si="2"/>
        <v>38407.707999999999</v>
      </c>
      <c r="D19" s="12" t="str">
        <f t="shared" si="3"/>
        <v>vis</v>
      </c>
      <c r="E19" s="45">
        <f>VLOOKUP(C19,Active!C$21:E$973,3,FALSE)</f>
        <v>-6200.9345958884815</v>
      </c>
      <c r="F19" s="3" t="s">
        <v>57</v>
      </c>
      <c r="G19" s="12" t="str">
        <f t="shared" si="4"/>
        <v>38407.708</v>
      </c>
      <c r="H19" s="10">
        <f t="shared" si="5"/>
        <v>-6201</v>
      </c>
      <c r="I19" s="46" t="s">
        <v>87</v>
      </c>
      <c r="J19" s="47" t="s">
        <v>88</v>
      </c>
      <c r="K19" s="46">
        <v>-6201</v>
      </c>
      <c r="L19" s="46" t="s">
        <v>89</v>
      </c>
      <c r="M19" s="47" t="s">
        <v>63</v>
      </c>
      <c r="N19" s="47"/>
      <c r="O19" s="48" t="s">
        <v>64</v>
      </c>
      <c r="P19" s="49" t="s">
        <v>65</v>
      </c>
    </row>
    <row r="20" spans="1:16" ht="12.75" customHeight="1" thickBot="1" x14ac:dyDescent="0.25">
      <c r="A20" s="10" t="str">
        <f t="shared" si="0"/>
        <v>BAVM 148 </v>
      </c>
      <c r="B20" s="3" t="str">
        <f t="shared" si="1"/>
        <v>II</v>
      </c>
      <c r="C20" s="10">
        <f t="shared" si="2"/>
        <v>38413.402999999998</v>
      </c>
      <c r="D20" s="12" t="str">
        <f t="shared" si="3"/>
        <v>vis</v>
      </c>
      <c r="E20" s="45">
        <f>VLOOKUP(C20,Active!C$21:E$973,3,FALSE)</f>
        <v>-6198.4286996620667</v>
      </c>
      <c r="F20" s="3" t="s">
        <v>57</v>
      </c>
      <c r="G20" s="12" t="str">
        <f t="shared" si="4"/>
        <v>38413.403</v>
      </c>
      <c r="H20" s="10">
        <f t="shared" si="5"/>
        <v>-6198.5</v>
      </c>
      <c r="I20" s="46" t="s">
        <v>90</v>
      </c>
      <c r="J20" s="47" t="s">
        <v>91</v>
      </c>
      <c r="K20" s="46">
        <v>-6198.5</v>
      </c>
      <c r="L20" s="46" t="s">
        <v>92</v>
      </c>
      <c r="M20" s="47" t="s">
        <v>63</v>
      </c>
      <c r="N20" s="47"/>
      <c r="O20" s="48" t="s">
        <v>64</v>
      </c>
      <c r="P20" s="49" t="s">
        <v>65</v>
      </c>
    </row>
    <row r="21" spans="1:16" ht="12.75" customHeight="1" thickBot="1" x14ac:dyDescent="0.25">
      <c r="A21" s="10" t="str">
        <f t="shared" si="0"/>
        <v>BAVM 148 </v>
      </c>
      <c r="B21" s="3" t="str">
        <f t="shared" si="1"/>
        <v>II</v>
      </c>
      <c r="C21" s="10">
        <f t="shared" si="2"/>
        <v>38415.682999999997</v>
      </c>
      <c r="D21" s="12" t="str">
        <f t="shared" si="3"/>
        <v>vis</v>
      </c>
      <c r="E21" s="45">
        <f>VLOOKUP(C21,Active!C$21:E$973,3,FALSE)</f>
        <v>-6197.4254611377073</v>
      </c>
      <c r="F21" s="3" t="s">
        <v>57</v>
      </c>
      <c r="G21" s="12" t="str">
        <f t="shared" si="4"/>
        <v>38415.683</v>
      </c>
      <c r="H21" s="10">
        <f t="shared" si="5"/>
        <v>-6197.5</v>
      </c>
      <c r="I21" s="46" t="s">
        <v>93</v>
      </c>
      <c r="J21" s="47" t="s">
        <v>94</v>
      </c>
      <c r="K21" s="46">
        <v>-6197.5</v>
      </c>
      <c r="L21" s="46" t="s">
        <v>95</v>
      </c>
      <c r="M21" s="47" t="s">
        <v>63</v>
      </c>
      <c r="N21" s="47"/>
      <c r="O21" s="48" t="s">
        <v>64</v>
      </c>
      <c r="P21" s="49" t="s">
        <v>65</v>
      </c>
    </row>
    <row r="22" spans="1:16" ht="12.75" customHeight="1" thickBot="1" x14ac:dyDescent="0.25">
      <c r="A22" s="10" t="str">
        <f t="shared" si="0"/>
        <v>BAVM 148 </v>
      </c>
      <c r="B22" s="3" t="str">
        <f t="shared" si="1"/>
        <v>II</v>
      </c>
      <c r="C22" s="10">
        <f t="shared" si="2"/>
        <v>38440.659</v>
      </c>
      <c r="D22" s="12" t="str">
        <f t="shared" si="3"/>
        <v>vis</v>
      </c>
      <c r="E22" s="45">
        <f>VLOOKUP(C22,Active!C$21:E$973,3,FALSE)</f>
        <v>-6186.4355991270049</v>
      </c>
      <c r="F22" s="3" t="s">
        <v>57</v>
      </c>
      <c r="G22" s="12" t="str">
        <f t="shared" si="4"/>
        <v>38440.659</v>
      </c>
      <c r="H22" s="10">
        <f t="shared" si="5"/>
        <v>-6186.5</v>
      </c>
      <c r="I22" s="46" t="s">
        <v>96</v>
      </c>
      <c r="J22" s="47" t="s">
        <v>97</v>
      </c>
      <c r="K22" s="46">
        <v>-6186.5</v>
      </c>
      <c r="L22" s="46" t="s">
        <v>98</v>
      </c>
      <c r="M22" s="47" t="s">
        <v>63</v>
      </c>
      <c r="N22" s="47"/>
      <c r="O22" s="48" t="s">
        <v>64</v>
      </c>
      <c r="P22" s="49" t="s">
        <v>65</v>
      </c>
    </row>
    <row r="23" spans="1:16" ht="12.75" customHeight="1" thickBot="1" x14ac:dyDescent="0.25">
      <c r="A23" s="10" t="str">
        <f t="shared" si="0"/>
        <v>BAVM 148 </v>
      </c>
      <c r="B23" s="3" t="str">
        <f t="shared" si="1"/>
        <v>I</v>
      </c>
      <c r="C23" s="10">
        <f t="shared" si="2"/>
        <v>38473.625999999997</v>
      </c>
      <c r="D23" s="12" t="str">
        <f t="shared" si="3"/>
        <v>vis</v>
      </c>
      <c r="E23" s="45">
        <f>VLOOKUP(C23,Active!C$21:E$973,3,FALSE)</f>
        <v>-6171.9295620951843</v>
      </c>
      <c r="F23" s="3" t="s">
        <v>57</v>
      </c>
      <c r="G23" s="12" t="str">
        <f t="shared" si="4"/>
        <v>38473.626</v>
      </c>
      <c r="H23" s="10">
        <f t="shared" si="5"/>
        <v>-6172</v>
      </c>
      <c r="I23" s="46" t="s">
        <v>99</v>
      </c>
      <c r="J23" s="47" t="s">
        <v>100</v>
      </c>
      <c r="K23" s="46">
        <v>-6172</v>
      </c>
      <c r="L23" s="46" t="s">
        <v>101</v>
      </c>
      <c r="M23" s="47" t="s">
        <v>63</v>
      </c>
      <c r="N23" s="47"/>
      <c r="O23" s="48" t="s">
        <v>64</v>
      </c>
      <c r="P23" s="49" t="s">
        <v>65</v>
      </c>
    </row>
    <row r="24" spans="1:16" ht="12.75" customHeight="1" thickBot="1" x14ac:dyDescent="0.25">
      <c r="A24" s="10" t="str">
        <f t="shared" si="0"/>
        <v>BAVM 148 </v>
      </c>
      <c r="B24" s="3" t="str">
        <f t="shared" si="1"/>
        <v>I</v>
      </c>
      <c r="C24" s="10">
        <f t="shared" si="2"/>
        <v>38530.480000000003</v>
      </c>
      <c r="D24" s="12" t="str">
        <f t="shared" si="3"/>
        <v>vis</v>
      </c>
      <c r="E24" s="45">
        <f>VLOOKUP(C24,Active!C$21:E$973,3,FALSE)</f>
        <v>-6146.9128414531087</v>
      </c>
      <c r="F24" s="3" t="s">
        <v>57</v>
      </c>
      <c r="G24" s="12" t="str">
        <f t="shared" si="4"/>
        <v>38530.480</v>
      </c>
      <c r="H24" s="10">
        <f t="shared" si="5"/>
        <v>-6147</v>
      </c>
      <c r="I24" s="46" t="s">
        <v>102</v>
      </c>
      <c r="J24" s="47" t="s">
        <v>103</v>
      </c>
      <c r="K24" s="46">
        <v>-6147</v>
      </c>
      <c r="L24" s="46" t="s">
        <v>104</v>
      </c>
      <c r="M24" s="47" t="s">
        <v>63</v>
      </c>
      <c r="N24" s="47"/>
      <c r="O24" s="48" t="s">
        <v>64</v>
      </c>
      <c r="P24" s="49" t="s">
        <v>65</v>
      </c>
    </row>
    <row r="25" spans="1:16" ht="12.75" customHeight="1" thickBot="1" x14ac:dyDescent="0.25">
      <c r="A25" s="10" t="str">
        <f t="shared" si="0"/>
        <v>BAVM 148 </v>
      </c>
      <c r="B25" s="3" t="str">
        <f t="shared" si="1"/>
        <v>I</v>
      </c>
      <c r="C25" s="10">
        <f t="shared" si="2"/>
        <v>38555.438000000002</v>
      </c>
      <c r="D25" s="12" t="str">
        <f t="shared" si="3"/>
        <v>vis</v>
      </c>
      <c r="E25" s="45">
        <f>VLOOKUP(C25,Active!C$21:E$973,3,FALSE)</f>
        <v>-6135.9308997465478</v>
      </c>
      <c r="F25" s="3" t="s">
        <v>57</v>
      </c>
      <c r="G25" s="12" t="str">
        <f t="shared" si="4"/>
        <v>38555.438</v>
      </c>
      <c r="H25" s="10">
        <f t="shared" si="5"/>
        <v>-6136</v>
      </c>
      <c r="I25" s="46" t="s">
        <v>105</v>
      </c>
      <c r="J25" s="47" t="s">
        <v>106</v>
      </c>
      <c r="K25" s="46">
        <v>-6136</v>
      </c>
      <c r="L25" s="46" t="s">
        <v>107</v>
      </c>
      <c r="M25" s="47" t="s">
        <v>63</v>
      </c>
      <c r="N25" s="47"/>
      <c r="O25" s="48" t="s">
        <v>64</v>
      </c>
      <c r="P25" s="49" t="s">
        <v>65</v>
      </c>
    </row>
    <row r="26" spans="1:16" ht="12.75" customHeight="1" thickBot="1" x14ac:dyDescent="0.25">
      <c r="A26" s="10" t="str">
        <f t="shared" si="0"/>
        <v>BAVM 148 </v>
      </c>
      <c r="B26" s="3" t="str">
        <f t="shared" si="1"/>
        <v>II</v>
      </c>
      <c r="C26" s="10">
        <f t="shared" si="2"/>
        <v>38556.493999999999</v>
      </c>
      <c r="D26" s="12" t="str">
        <f t="shared" si="3"/>
        <v>vis</v>
      </c>
      <c r="E26" s="45">
        <f>VLOOKUP(C26,Active!C$21:E$973,3,FALSE)</f>
        <v>-6135.4662419036886</v>
      </c>
      <c r="F26" s="3" t="s">
        <v>57</v>
      </c>
      <c r="G26" s="12" t="str">
        <f t="shared" si="4"/>
        <v>38556.494</v>
      </c>
      <c r="H26" s="10">
        <f t="shared" si="5"/>
        <v>-6135.5</v>
      </c>
      <c r="I26" s="46" t="s">
        <v>108</v>
      </c>
      <c r="J26" s="47" t="s">
        <v>109</v>
      </c>
      <c r="K26" s="46">
        <v>-6135.5</v>
      </c>
      <c r="L26" s="46" t="s">
        <v>110</v>
      </c>
      <c r="M26" s="47" t="s">
        <v>63</v>
      </c>
      <c r="N26" s="47"/>
      <c r="O26" s="48" t="s">
        <v>64</v>
      </c>
      <c r="P26" s="49" t="s">
        <v>65</v>
      </c>
    </row>
    <row r="27" spans="1:16" ht="12.75" customHeight="1" thickBot="1" x14ac:dyDescent="0.25">
      <c r="A27" s="10" t="str">
        <f t="shared" si="0"/>
        <v>BAVM 148 </v>
      </c>
      <c r="B27" s="3" t="str">
        <f t="shared" si="1"/>
        <v>II</v>
      </c>
      <c r="C27" s="10">
        <f t="shared" si="2"/>
        <v>38613.413999999997</v>
      </c>
      <c r="D27" s="12" t="str">
        <f t="shared" si="3"/>
        <v>vis</v>
      </c>
      <c r="E27" s="45">
        <f>VLOOKUP(C27,Active!C$21:E$973,3,FALSE)</f>
        <v>-6110.4204801464375</v>
      </c>
      <c r="F27" s="3" t="s">
        <v>57</v>
      </c>
      <c r="G27" s="12" t="str">
        <f t="shared" si="4"/>
        <v>38613.414</v>
      </c>
      <c r="H27" s="10">
        <f t="shared" si="5"/>
        <v>-6110.5</v>
      </c>
      <c r="I27" s="46" t="s">
        <v>111</v>
      </c>
      <c r="J27" s="47" t="s">
        <v>112</v>
      </c>
      <c r="K27" s="46">
        <v>-6110.5</v>
      </c>
      <c r="L27" s="46" t="s">
        <v>113</v>
      </c>
      <c r="M27" s="47" t="s">
        <v>63</v>
      </c>
      <c r="N27" s="47"/>
      <c r="O27" s="48" t="s">
        <v>64</v>
      </c>
      <c r="P27" s="49" t="s">
        <v>65</v>
      </c>
    </row>
    <row r="28" spans="1:16" ht="12.75" customHeight="1" thickBot="1" x14ac:dyDescent="0.25">
      <c r="A28" s="10" t="str">
        <f t="shared" si="0"/>
        <v>BAVM 148 </v>
      </c>
      <c r="B28" s="3" t="str">
        <f t="shared" si="1"/>
        <v>II</v>
      </c>
      <c r="C28" s="10">
        <f t="shared" si="2"/>
        <v>38622.410000000003</v>
      </c>
      <c r="D28" s="12" t="str">
        <f t="shared" si="3"/>
        <v>vis</v>
      </c>
      <c r="E28" s="45">
        <f>VLOOKUP(C28,Active!C$21:E$973,3,FALSE)</f>
        <v>-6106.4620881441815</v>
      </c>
      <c r="F28" s="3" t="s">
        <v>57</v>
      </c>
      <c r="G28" s="12" t="str">
        <f t="shared" si="4"/>
        <v>38622.410</v>
      </c>
      <c r="H28" s="10">
        <f t="shared" si="5"/>
        <v>-6106.5</v>
      </c>
      <c r="I28" s="46" t="s">
        <v>114</v>
      </c>
      <c r="J28" s="47" t="s">
        <v>115</v>
      </c>
      <c r="K28" s="46">
        <v>-6106.5</v>
      </c>
      <c r="L28" s="46" t="s">
        <v>116</v>
      </c>
      <c r="M28" s="47" t="s">
        <v>63</v>
      </c>
      <c r="N28" s="47"/>
      <c r="O28" s="48" t="s">
        <v>64</v>
      </c>
      <c r="P28" s="49" t="s">
        <v>65</v>
      </c>
    </row>
    <row r="29" spans="1:16" ht="12.75" customHeight="1" thickBot="1" x14ac:dyDescent="0.25">
      <c r="A29" s="10" t="str">
        <f t="shared" si="0"/>
        <v>BAVM 148 </v>
      </c>
      <c r="B29" s="3" t="str">
        <f t="shared" si="1"/>
        <v>II</v>
      </c>
      <c r="C29" s="10">
        <f t="shared" si="2"/>
        <v>38638.39</v>
      </c>
      <c r="D29" s="12" t="str">
        <f t="shared" si="3"/>
        <v>vis</v>
      </c>
      <c r="E29" s="45">
        <f>VLOOKUP(C29,Active!C$21:E$973,3,FALSE)</f>
        <v>-6099.4306181357351</v>
      </c>
      <c r="F29" s="3" t="s">
        <v>57</v>
      </c>
      <c r="G29" s="12" t="str">
        <f t="shared" si="4"/>
        <v>38638.390</v>
      </c>
      <c r="H29" s="10">
        <f t="shared" si="5"/>
        <v>-6099.5</v>
      </c>
      <c r="I29" s="46" t="s">
        <v>117</v>
      </c>
      <c r="J29" s="47" t="s">
        <v>118</v>
      </c>
      <c r="K29" s="46">
        <v>-6099.5</v>
      </c>
      <c r="L29" s="46" t="s">
        <v>119</v>
      </c>
      <c r="M29" s="47" t="s">
        <v>63</v>
      </c>
      <c r="N29" s="47"/>
      <c r="O29" s="48" t="s">
        <v>64</v>
      </c>
      <c r="P29" s="49" t="s">
        <v>65</v>
      </c>
    </row>
    <row r="30" spans="1:16" ht="12.75" customHeight="1" thickBot="1" x14ac:dyDescent="0.25">
      <c r="A30" s="10" t="str">
        <f t="shared" si="0"/>
        <v>BAVM 148 </v>
      </c>
      <c r="B30" s="3" t="str">
        <f t="shared" si="1"/>
        <v>I</v>
      </c>
      <c r="C30" s="10">
        <f t="shared" si="2"/>
        <v>38739.457999999999</v>
      </c>
      <c r="D30" s="12" t="str">
        <f t="shared" si="3"/>
        <v>vis</v>
      </c>
      <c r="E30" s="45">
        <f>VLOOKUP(C30,Active!C$21:E$973,3,FALSE)</f>
        <v>-6054.9589904252316</v>
      </c>
      <c r="F30" s="3" t="s">
        <v>57</v>
      </c>
      <c r="G30" s="12" t="str">
        <f t="shared" si="4"/>
        <v>38739.458</v>
      </c>
      <c r="H30" s="10">
        <f t="shared" si="5"/>
        <v>-6055</v>
      </c>
      <c r="I30" s="46" t="s">
        <v>120</v>
      </c>
      <c r="J30" s="47" t="s">
        <v>121</v>
      </c>
      <c r="K30" s="46">
        <v>-6055</v>
      </c>
      <c r="L30" s="46" t="s">
        <v>122</v>
      </c>
      <c r="M30" s="47" t="s">
        <v>63</v>
      </c>
      <c r="N30" s="47"/>
      <c r="O30" s="48" t="s">
        <v>64</v>
      </c>
      <c r="P30" s="49" t="s">
        <v>65</v>
      </c>
    </row>
    <row r="31" spans="1:16" ht="12.75" customHeight="1" thickBot="1" x14ac:dyDescent="0.25">
      <c r="A31" s="10" t="str">
        <f t="shared" si="0"/>
        <v>BAVM 148 </v>
      </c>
      <c r="B31" s="3" t="str">
        <f t="shared" si="1"/>
        <v>II</v>
      </c>
      <c r="C31" s="10">
        <f t="shared" si="2"/>
        <v>38856.54</v>
      </c>
      <c r="D31" s="12" t="str">
        <f t="shared" si="3"/>
        <v>vis</v>
      </c>
      <c r="E31" s="45">
        <f>VLOOKUP(C31,Active!C$21:E$973,3,FALSE)</f>
        <v>-6003.4409321317926</v>
      </c>
      <c r="F31" s="3" t="s">
        <v>57</v>
      </c>
      <c r="G31" s="12" t="str">
        <f t="shared" si="4"/>
        <v>38856.540</v>
      </c>
      <c r="H31" s="10">
        <f t="shared" si="5"/>
        <v>-6003.5</v>
      </c>
      <c r="I31" s="46" t="s">
        <v>123</v>
      </c>
      <c r="J31" s="47" t="s">
        <v>124</v>
      </c>
      <c r="K31" s="46">
        <v>-6003.5</v>
      </c>
      <c r="L31" s="46" t="s">
        <v>125</v>
      </c>
      <c r="M31" s="47" t="s">
        <v>63</v>
      </c>
      <c r="N31" s="47"/>
      <c r="O31" s="48" t="s">
        <v>64</v>
      </c>
      <c r="P31" s="49" t="s">
        <v>65</v>
      </c>
    </row>
    <row r="32" spans="1:16" ht="12.75" customHeight="1" thickBot="1" x14ac:dyDescent="0.25">
      <c r="A32" s="10" t="str">
        <f t="shared" si="0"/>
        <v>BAVM 148 </v>
      </c>
      <c r="B32" s="3" t="str">
        <f t="shared" si="1"/>
        <v>I</v>
      </c>
      <c r="C32" s="10">
        <f t="shared" si="2"/>
        <v>39023.533000000003</v>
      </c>
      <c r="D32" s="12" t="str">
        <f t="shared" si="3"/>
        <v>vis</v>
      </c>
      <c r="E32" s="45">
        <f>VLOOKUP(C32,Active!C$21:E$973,3,FALSE)</f>
        <v>-5929.9611905097127</v>
      </c>
      <c r="F32" s="3" t="s">
        <v>57</v>
      </c>
      <c r="G32" s="12" t="str">
        <f t="shared" si="4"/>
        <v>39023.533</v>
      </c>
      <c r="H32" s="10">
        <f t="shared" si="5"/>
        <v>-5930</v>
      </c>
      <c r="I32" s="46" t="s">
        <v>126</v>
      </c>
      <c r="J32" s="47" t="s">
        <v>127</v>
      </c>
      <c r="K32" s="46">
        <v>-5930</v>
      </c>
      <c r="L32" s="46" t="s">
        <v>128</v>
      </c>
      <c r="M32" s="47" t="s">
        <v>63</v>
      </c>
      <c r="N32" s="47"/>
      <c r="O32" s="48" t="s">
        <v>64</v>
      </c>
      <c r="P32" s="49" t="s">
        <v>65</v>
      </c>
    </row>
    <row r="33" spans="1:16" ht="12.75" customHeight="1" thickBot="1" x14ac:dyDescent="0.25">
      <c r="A33" s="10" t="str">
        <f t="shared" si="0"/>
        <v>BAVM 148 </v>
      </c>
      <c r="B33" s="3" t="str">
        <f t="shared" si="1"/>
        <v>II</v>
      </c>
      <c r="C33" s="10">
        <f t="shared" si="2"/>
        <v>39040.574000000001</v>
      </c>
      <c r="D33" s="12" t="str">
        <f t="shared" si="3"/>
        <v>vis</v>
      </c>
      <c r="E33" s="45">
        <f>VLOOKUP(C33,Active!C$21:E$973,3,FALSE)</f>
        <v>-5922.4628625739215</v>
      </c>
      <c r="F33" s="3" t="s">
        <v>57</v>
      </c>
      <c r="G33" s="12" t="str">
        <f t="shared" si="4"/>
        <v>39040.574</v>
      </c>
      <c r="H33" s="10">
        <f t="shared" si="5"/>
        <v>-5922.5</v>
      </c>
      <c r="I33" s="46" t="s">
        <v>129</v>
      </c>
      <c r="J33" s="47" t="s">
        <v>130</v>
      </c>
      <c r="K33" s="46">
        <v>-5922.5</v>
      </c>
      <c r="L33" s="46" t="s">
        <v>131</v>
      </c>
      <c r="M33" s="47" t="s">
        <v>63</v>
      </c>
      <c r="N33" s="47"/>
      <c r="O33" s="48" t="s">
        <v>64</v>
      </c>
      <c r="P33" s="49" t="s">
        <v>65</v>
      </c>
    </row>
    <row r="34" spans="1:16" ht="12.75" customHeight="1" thickBot="1" x14ac:dyDescent="0.25">
      <c r="A34" s="10" t="str">
        <f t="shared" si="0"/>
        <v>BAVM 148 </v>
      </c>
      <c r="B34" s="3" t="str">
        <f t="shared" si="1"/>
        <v>II</v>
      </c>
      <c r="C34" s="10">
        <f t="shared" si="2"/>
        <v>39056.519999999997</v>
      </c>
      <c r="D34" s="12" t="str">
        <f t="shared" si="3"/>
        <v>vis</v>
      </c>
      <c r="E34" s="45">
        <f>VLOOKUP(C34,Active!C$21:E$973,3,FALSE)</f>
        <v>-5915.4463531399606</v>
      </c>
      <c r="F34" s="3" t="s">
        <v>57</v>
      </c>
      <c r="G34" s="12" t="str">
        <f t="shared" si="4"/>
        <v>39056.520</v>
      </c>
      <c r="H34" s="10">
        <f t="shared" si="5"/>
        <v>-5915.5</v>
      </c>
      <c r="I34" s="46" t="s">
        <v>132</v>
      </c>
      <c r="J34" s="47" t="s">
        <v>133</v>
      </c>
      <c r="K34" s="46">
        <v>-5915.5</v>
      </c>
      <c r="L34" s="46" t="s">
        <v>134</v>
      </c>
      <c r="M34" s="47" t="s">
        <v>63</v>
      </c>
      <c r="N34" s="47"/>
      <c r="O34" s="48" t="s">
        <v>64</v>
      </c>
      <c r="P34" s="49" t="s">
        <v>65</v>
      </c>
    </row>
    <row r="35" spans="1:16" ht="12.75" customHeight="1" thickBot="1" x14ac:dyDescent="0.25">
      <c r="A35" s="10" t="str">
        <f t="shared" si="0"/>
        <v>BAVM 148 </v>
      </c>
      <c r="B35" s="3" t="str">
        <f t="shared" si="1"/>
        <v>II</v>
      </c>
      <c r="C35" s="10">
        <f t="shared" si="2"/>
        <v>39088.256000000001</v>
      </c>
      <c r="D35" s="12" t="str">
        <f t="shared" si="3"/>
        <v>vis</v>
      </c>
      <c r="E35" s="45">
        <f>VLOOKUP(C35,Active!C$21:E$973,3,FALSE)</f>
        <v>-5901.4819769079113</v>
      </c>
      <c r="F35" s="3" t="s">
        <v>57</v>
      </c>
      <c r="G35" s="12" t="str">
        <f t="shared" si="4"/>
        <v>39088.256</v>
      </c>
      <c r="H35" s="10">
        <f t="shared" si="5"/>
        <v>-5901.5</v>
      </c>
      <c r="I35" s="46" t="s">
        <v>135</v>
      </c>
      <c r="J35" s="47" t="s">
        <v>136</v>
      </c>
      <c r="K35" s="46">
        <v>-5901.5</v>
      </c>
      <c r="L35" s="46" t="s">
        <v>137</v>
      </c>
      <c r="M35" s="47" t="s">
        <v>63</v>
      </c>
      <c r="N35" s="47"/>
      <c r="O35" s="48" t="s">
        <v>64</v>
      </c>
      <c r="P35" s="49" t="s">
        <v>65</v>
      </c>
    </row>
    <row r="36" spans="1:16" ht="12.75" customHeight="1" thickBot="1" x14ac:dyDescent="0.25">
      <c r="A36" s="10" t="str">
        <f t="shared" si="0"/>
        <v>BAVM 148 </v>
      </c>
      <c r="B36" s="3" t="str">
        <f t="shared" si="1"/>
        <v>I</v>
      </c>
      <c r="C36" s="10">
        <f t="shared" si="2"/>
        <v>39205.392999999996</v>
      </c>
      <c r="D36" s="12" t="str">
        <f t="shared" si="3"/>
        <v>vis</v>
      </c>
      <c r="E36" s="45">
        <f>VLOOKUP(C36,Active!C$21:E$973,3,FALSE)</f>
        <v>-5849.9397176851598</v>
      </c>
      <c r="F36" s="3" t="s">
        <v>57</v>
      </c>
      <c r="G36" s="12" t="str">
        <f t="shared" si="4"/>
        <v>39205.393</v>
      </c>
      <c r="H36" s="10">
        <f t="shared" si="5"/>
        <v>-5850</v>
      </c>
      <c r="I36" s="46" t="s">
        <v>138</v>
      </c>
      <c r="J36" s="47" t="s">
        <v>139</v>
      </c>
      <c r="K36" s="46">
        <v>-5850</v>
      </c>
      <c r="L36" s="46" t="s">
        <v>140</v>
      </c>
      <c r="M36" s="47" t="s">
        <v>63</v>
      </c>
      <c r="N36" s="47"/>
      <c r="O36" s="48" t="s">
        <v>64</v>
      </c>
      <c r="P36" s="49" t="s">
        <v>65</v>
      </c>
    </row>
    <row r="37" spans="1:16" ht="12.75" customHeight="1" thickBot="1" x14ac:dyDescent="0.25">
      <c r="A37" s="10" t="str">
        <f t="shared" si="0"/>
        <v>BAVM 148 </v>
      </c>
      <c r="B37" s="3" t="str">
        <f t="shared" si="1"/>
        <v>II</v>
      </c>
      <c r="C37" s="10">
        <f t="shared" si="2"/>
        <v>39256.472000000002</v>
      </c>
      <c r="D37" s="12" t="str">
        <f t="shared" si="3"/>
        <v>vis</v>
      </c>
      <c r="E37" s="45">
        <f>VLOOKUP(C37,Active!C$21:E$973,3,FALSE)</f>
        <v>-5827.4640946212312</v>
      </c>
      <c r="F37" s="3" t="s">
        <v>57</v>
      </c>
      <c r="G37" s="12" t="str">
        <f t="shared" si="4"/>
        <v>39256.472</v>
      </c>
      <c r="H37" s="10">
        <f t="shared" si="5"/>
        <v>-5827.5</v>
      </c>
      <c r="I37" s="46" t="s">
        <v>141</v>
      </c>
      <c r="J37" s="47" t="s">
        <v>142</v>
      </c>
      <c r="K37" s="46">
        <v>-5827.5</v>
      </c>
      <c r="L37" s="46" t="s">
        <v>131</v>
      </c>
      <c r="M37" s="47" t="s">
        <v>63</v>
      </c>
      <c r="N37" s="47"/>
      <c r="O37" s="48" t="s">
        <v>64</v>
      </c>
      <c r="P37" s="49" t="s">
        <v>65</v>
      </c>
    </row>
    <row r="38" spans="1:16" ht="12.75" customHeight="1" thickBot="1" x14ac:dyDescent="0.25">
      <c r="A38" s="10" t="str">
        <f t="shared" si="0"/>
        <v>BAVM 148 </v>
      </c>
      <c r="B38" s="3" t="str">
        <f t="shared" si="1"/>
        <v>I</v>
      </c>
      <c r="C38" s="10">
        <f t="shared" si="2"/>
        <v>39289.442999999999</v>
      </c>
      <c r="D38" s="12" t="str">
        <f t="shared" si="3"/>
        <v>vis</v>
      </c>
      <c r="E38" s="45">
        <f>VLOOKUP(C38,Active!C$21:E$973,3,FALSE)</f>
        <v>-5812.9562975218241</v>
      </c>
      <c r="F38" s="3" t="s">
        <v>57</v>
      </c>
      <c r="G38" s="12" t="str">
        <f t="shared" si="4"/>
        <v>39289.443</v>
      </c>
      <c r="H38" s="10">
        <f t="shared" si="5"/>
        <v>-5813</v>
      </c>
      <c r="I38" s="46" t="s">
        <v>143</v>
      </c>
      <c r="J38" s="47" t="s">
        <v>144</v>
      </c>
      <c r="K38" s="46">
        <v>-5813</v>
      </c>
      <c r="L38" s="46" t="s">
        <v>145</v>
      </c>
      <c r="M38" s="47" t="s">
        <v>63</v>
      </c>
      <c r="N38" s="47"/>
      <c r="O38" s="48" t="s">
        <v>64</v>
      </c>
      <c r="P38" s="49" t="s">
        <v>65</v>
      </c>
    </row>
    <row r="39" spans="1:16" ht="12.75" customHeight="1" thickBot="1" x14ac:dyDescent="0.25">
      <c r="A39" s="10" t="str">
        <f t="shared" si="0"/>
        <v>BAVM 148 </v>
      </c>
      <c r="B39" s="3" t="str">
        <f t="shared" si="1"/>
        <v>I</v>
      </c>
      <c r="C39" s="10">
        <f t="shared" si="2"/>
        <v>39355.398000000001</v>
      </c>
      <c r="D39" s="12" t="str">
        <f t="shared" si="3"/>
        <v>vis</v>
      </c>
      <c r="E39" s="45">
        <f>VLOOKUP(C39,Active!C$21:E$973,3,FALSE)</f>
        <v>-5783.9349831033496</v>
      </c>
      <c r="F39" s="3" t="s">
        <v>57</v>
      </c>
      <c r="G39" s="12" t="str">
        <f t="shared" si="4"/>
        <v>39355.398</v>
      </c>
      <c r="H39" s="10">
        <f t="shared" si="5"/>
        <v>-5784</v>
      </c>
      <c r="I39" s="46" t="s">
        <v>146</v>
      </c>
      <c r="J39" s="47" t="s">
        <v>147</v>
      </c>
      <c r="K39" s="46">
        <v>-5784</v>
      </c>
      <c r="L39" s="46" t="s">
        <v>148</v>
      </c>
      <c r="M39" s="47" t="s">
        <v>63</v>
      </c>
      <c r="N39" s="47"/>
      <c r="O39" s="48" t="s">
        <v>64</v>
      </c>
      <c r="P39" s="49" t="s">
        <v>65</v>
      </c>
    </row>
    <row r="40" spans="1:16" ht="12.75" customHeight="1" thickBot="1" x14ac:dyDescent="0.25">
      <c r="A40" s="10" t="str">
        <f t="shared" si="0"/>
        <v>BAVM 148 </v>
      </c>
      <c r="B40" s="3" t="str">
        <f t="shared" si="1"/>
        <v>I</v>
      </c>
      <c r="C40" s="10">
        <f t="shared" si="2"/>
        <v>39380.370999999999</v>
      </c>
      <c r="D40" s="12" t="str">
        <f t="shared" si="3"/>
        <v>vis</v>
      </c>
      <c r="E40" s="45">
        <f>VLOOKUP(C40,Active!C$21:E$973,3,FALSE)</f>
        <v>-5772.9464411433391</v>
      </c>
      <c r="F40" s="3" t="s">
        <v>57</v>
      </c>
      <c r="G40" s="12" t="str">
        <f t="shared" si="4"/>
        <v>39380.371</v>
      </c>
      <c r="H40" s="10">
        <f t="shared" si="5"/>
        <v>-5773</v>
      </c>
      <c r="I40" s="46" t="s">
        <v>149</v>
      </c>
      <c r="J40" s="47" t="s">
        <v>150</v>
      </c>
      <c r="K40" s="46">
        <v>-5773</v>
      </c>
      <c r="L40" s="46" t="s">
        <v>59</v>
      </c>
      <c r="M40" s="47" t="s">
        <v>63</v>
      </c>
      <c r="N40" s="47"/>
      <c r="O40" s="48" t="s">
        <v>64</v>
      </c>
      <c r="P40" s="49" t="s">
        <v>65</v>
      </c>
    </row>
    <row r="41" spans="1:16" ht="12.75" customHeight="1" thickBot="1" x14ac:dyDescent="0.25">
      <c r="A41" s="10" t="str">
        <f t="shared" si="0"/>
        <v>BAVM 148 </v>
      </c>
      <c r="B41" s="3" t="str">
        <f t="shared" si="1"/>
        <v>II</v>
      </c>
      <c r="C41" s="10">
        <f t="shared" si="2"/>
        <v>39388.372000000003</v>
      </c>
      <c r="D41" s="12" t="str">
        <f t="shared" si="3"/>
        <v>vis</v>
      </c>
      <c r="E41" s="45">
        <f>VLOOKUP(C41,Active!C$21:E$973,3,FALSE)</f>
        <v>-5769.4258659532497</v>
      </c>
      <c r="F41" s="3" t="s">
        <v>57</v>
      </c>
      <c r="G41" s="12" t="str">
        <f t="shared" si="4"/>
        <v>39388.372</v>
      </c>
      <c r="H41" s="10">
        <f t="shared" si="5"/>
        <v>-5769.5</v>
      </c>
      <c r="I41" s="46" t="s">
        <v>151</v>
      </c>
      <c r="J41" s="47" t="s">
        <v>152</v>
      </c>
      <c r="K41" s="46">
        <v>-5769.5</v>
      </c>
      <c r="L41" s="46" t="s">
        <v>153</v>
      </c>
      <c r="M41" s="47" t="s">
        <v>63</v>
      </c>
      <c r="N41" s="47"/>
      <c r="O41" s="48" t="s">
        <v>64</v>
      </c>
      <c r="P41" s="49" t="s">
        <v>65</v>
      </c>
    </row>
    <row r="42" spans="1:16" ht="12.75" customHeight="1" thickBot="1" x14ac:dyDescent="0.25">
      <c r="A42" s="10" t="str">
        <f t="shared" si="0"/>
        <v>BAVM 148 </v>
      </c>
      <c r="B42" s="3" t="str">
        <f t="shared" si="1"/>
        <v>II</v>
      </c>
      <c r="C42" s="10">
        <f t="shared" si="2"/>
        <v>39390.595000000001</v>
      </c>
      <c r="D42" s="12" t="str">
        <f t="shared" si="3"/>
        <v>vis</v>
      </c>
      <c r="E42" s="45">
        <f>VLOOKUP(C42,Active!C$21:E$973,3,FALSE)</f>
        <v>-5768.4477083920001</v>
      </c>
      <c r="F42" s="3" t="s">
        <v>57</v>
      </c>
      <c r="G42" s="12" t="str">
        <f t="shared" si="4"/>
        <v>39390.595</v>
      </c>
      <c r="H42" s="10">
        <f t="shared" si="5"/>
        <v>-5768.5</v>
      </c>
      <c r="I42" s="46" t="s">
        <v>154</v>
      </c>
      <c r="J42" s="47" t="s">
        <v>155</v>
      </c>
      <c r="K42" s="46">
        <v>-5768.5</v>
      </c>
      <c r="L42" s="46" t="s">
        <v>134</v>
      </c>
      <c r="M42" s="47" t="s">
        <v>63</v>
      </c>
      <c r="N42" s="47"/>
      <c r="O42" s="48" t="s">
        <v>64</v>
      </c>
      <c r="P42" s="49" t="s">
        <v>65</v>
      </c>
    </row>
    <row r="43" spans="1:16" ht="12.75" customHeight="1" thickBot="1" x14ac:dyDescent="0.25">
      <c r="A43" s="10" t="str">
        <f t="shared" ref="A43:A78" si="6">P43</f>
        <v>BAVM 148 </v>
      </c>
      <c r="B43" s="3" t="str">
        <f t="shared" ref="B43:B78" si="7">IF(H43=INT(H43),"I","II")</f>
        <v>II</v>
      </c>
      <c r="C43" s="10">
        <f t="shared" ref="C43:C78" si="8">1*G43</f>
        <v>39499.678</v>
      </c>
      <c r="D43" s="12" t="str">
        <f t="shared" ref="D43:D78" si="9">VLOOKUP(F43,I$1:J$5,2,FALSE)</f>
        <v>vis</v>
      </c>
      <c r="E43" s="45">
        <f>VLOOKUP(C43,Active!C$21:E$973,3,FALSE)</f>
        <v>-5720.4493452548568</v>
      </c>
      <c r="F43" s="3" t="s">
        <v>57</v>
      </c>
      <c r="G43" s="12" t="str">
        <f t="shared" ref="G43:G78" si="10">MID(I43,3,LEN(I43)-3)</f>
        <v>39499.678</v>
      </c>
      <c r="H43" s="10">
        <f t="shared" ref="H43:H78" si="11">1*K43</f>
        <v>-5720.5</v>
      </c>
      <c r="I43" s="46" t="s">
        <v>156</v>
      </c>
      <c r="J43" s="47" t="s">
        <v>157</v>
      </c>
      <c r="K43" s="46">
        <v>-5720.5</v>
      </c>
      <c r="L43" s="46" t="s">
        <v>158</v>
      </c>
      <c r="M43" s="47" t="s">
        <v>63</v>
      </c>
      <c r="N43" s="47"/>
      <c r="O43" s="48" t="s">
        <v>64</v>
      </c>
      <c r="P43" s="49" t="s">
        <v>65</v>
      </c>
    </row>
    <row r="44" spans="1:16" ht="12.75" customHeight="1" thickBot="1" x14ac:dyDescent="0.25">
      <c r="A44" s="10" t="str">
        <f t="shared" si="6"/>
        <v>BAVM 148 </v>
      </c>
      <c r="B44" s="3" t="str">
        <f t="shared" si="7"/>
        <v>II</v>
      </c>
      <c r="C44" s="10">
        <f t="shared" si="8"/>
        <v>45074.487000000001</v>
      </c>
      <c r="D44" s="12" t="str">
        <f t="shared" si="9"/>
        <v>vis</v>
      </c>
      <c r="E44" s="45">
        <f>VLOOKUP(C44,Active!C$21:E$973,3,FALSE)</f>
        <v>-3267.4391896648813</v>
      </c>
      <c r="F44" s="3" t="s">
        <v>57</v>
      </c>
      <c r="G44" s="12" t="str">
        <f t="shared" si="10"/>
        <v>45074.487</v>
      </c>
      <c r="H44" s="10">
        <f t="shared" si="11"/>
        <v>-3267.5</v>
      </c>
      <c r="I44" s="46" t="s">
        <v>159</v>
      </c>
      <c r="J44" s="47" t="s">
        <v>160</v>
      </c>
      <c r="K44" s="46">
        <v>-3267.5</v>
      </c>
      <c r="L44" s="46" t="s">
        <v>161</v>
      </c>
      <c r="M44" s="47" t="s">
        <v>63</v>
      </c>
      <c r="N44" s="47"/>
      <c r="O44" s="48" t="s">
        <v>64</v>
      </c>
      <c r="P44" s="49" t="s">
        <v>65</v>
      </c>
    </row>
    <row r="45" spans="1:16" ht="12.75" customHeight="1" thickBot="1" x14ac:dyDescent="0.25">
      <c r="A45" s="10" t="str">
        <f t="shared" si="6"/>
        <v>BAVM 148 </v>
      </c>
      <c r="B45" s="3" t="str">
        <f t="shared" si="7"/>
        <v>I</v>
      </c>
      <c r="C45" s="10">
        <f t="shared" si="8"/>
        <v>45223.311999999998</v>
      </c>
      <c r="D45" s="12" t="str">
        <f t="shared" si="9"/>
        <v>vis</v>
      </c>
      <c r="E45" s="45">
        <f>VLOOKUP(C45,Active!C$21:E$973,3,FALSE)</f>
        <v>-3201.9536750211205</v>
      </c>
      <c r="F45" s="3" t="s">
        <v>57</v>
      </c>
      <c r="G45" s="12" t="str">
        <f t="shared" si="10"/>
        <v>45223.312</v>
      </c>
      <c r="H45" s="10">
        <f t="shared" si="11"/>
        <v>-3202</v>
      </c>
      <c r="I45" s="46" t="s">
        <v>162</v>
      </c>
      <c r="J45" s="47" t="s">
        <v>163</v>
      </c>
      <c r="K45" s="46">
        <v>-3202</v>
      </c>
      <c r="L45" s="46" t="s">
        <v>164</v>
      </c>
      <c r="M45" s="47" t="s">
        <v>63</v>
      </c>
      <c r="N45" s="47"/>
      <c r="O45" s="48" t="s">
        <v>64</v>
      </c>
      <c r="P45" s="49" t="s">
        <v>65</v>
      </c>
    </row>
    <row r="46" spans="1:16" ht="12.75" customHeight="1" thickBot="1" x14ac:dyDescent="0.25">
      <c r="A46" s="10" t="str">
        <f t="shared" si="6"/>
        <v>BAVM 148 </v>
      </c>
      <c r="B46" s="3" t="str">
        <f t="shared" si="7"/>
        <v>I</v>
      </c>
      <c r="C46" s="10">
        <f t="shared" si="8"/>
        <v>45407.31</v>
      </c>
      <c r="D46" s="12" t="str">
        <f t="shared" si="9"/>
        <v>vis</v>
      </c>
      <c r="E46" s="45">
        <f>VLOOKUP(C46,Active!C$21:E$973,3,FALSE)</f>
        <v>-3120.991446071529</v>
      </c>
      <c r="F46" s="3" t="s">
        <v>57</v>
      </c>
      <c r="G46" s="12" t="str">
        <f t="shared" si="10"/>
        <v>45407.310</v>
      </c>
      <c r="H46" s="10">
        <f t="shared" si="11"/>
        <v>-3121</v>
      </c>
      <c r="I46" s="46" t="s">
        <v>165</v>
      </c>
      <c r="J46" s="47" t="s">
        <v>166</v>
      </c>
      <c r="K46" s="46">
        <v>-3121</v>
      </c>
      <c r="L46" s="46" t="s">
        <v>167</v>
      </c>
      <c r="M46" s="47" t="s">
        <v>63</v>
      </c>
      <c r="N46" s="47"/>
      <c r="O46" s="48" t="s">
        <v>64</v>
      </c>
      <c r="P46" s="49" t="s">
        <v>65</v>
      </c>
    </row>
    <row r="47" spans="1:16" ht="12.75" customHeight="1" thickBot="1" x14ac:dyDescent="0.25">
      <c r="A47" s="10" t="str">
        <f t="shared" si="6"/>
        <v>BAVM 148 </v>
      </c>
      <c r="B47" s="3" t="str">
        <f t="shared" si="7"/>
        <v>II</v>
      </c>
      <c r="C47" s="10">
        <f t="shared" si="8"/>
        <v>45583.466999999997</v>
      </c>
      <c r="D47" s="12" t="str">
        <f t="shared" si="9"/>
        <v>vis</v>
      </c>
      <c r="E47" s="45">
        <f>VLOOKUP(C47,Active!C$21:E$973,3,FALSE)</f>
        <v>-3043.4793896085612</v>
      </c>
      <c r="F47" s="3" t="s">
        <v>57</v>
      </c>
      <c r="G47" s="12" t="str">
        <f t="shared" si="10"/>
        <v>45583.467</v>
      </c>
      <c r="H47" s="10">
        <f t="shared" si="11"/>
        <v>-3043.5</v>
      </c>
      <c r="I47" s="46" t="s">
        <v>168</v>
      </c>
      <c r="J47" s="47" t="s">
        <v>169</v>
      </c>
      <c r="K47" s="46">
        <v>-3043.5</v>
      </c>
      <c r="L47" s="46" t="s">
        <v>170</v>
      </c>
      <c r="M47" s="47" t="s">
        <v>63</v>
      </c>
      <c r="N47" s="47"/>
      <c r="O47" s="48" t="s">
        <v>64</v>
      </c>
      <c r="P47" s="49" t="s">
        <v>65</v>
      </c>
    </row>
    <row r="48" spans="1:16" ht="12.75" customHeight="1" thickBot="1" x14ac:dyDescent="0.25">
      <c r="A48" s="10" t="str">
        <f t="shared" si="6"/>
        <v>BAVM 148 </v>
      </c>
      <c r="B48" s="3" t="str">
        <f t="shared" si="7"/>
        <v>I</v>
      </c>
      <c r="C48" s="10">
        <f t="shared" si="8"/>
        <v>45650.497000000003</v>
      </c>
      <c r="D48" s="12" t="str">
        <f t="shared" si="9"/>
        <v>vis</v>
      </c>
      <c r="E48" s="45">
        <f>VLOOKUP(C48,Active!C$21:E$973,3,FALSE)</f>
        <v>-3013.9850570261874</v>
      </c>
      <c r="F48" s="3" t="s">
        <v>57</v>
      </c>
      <c r="G48" s="12" t="str">
        <f t="shared" si="10"/>
        <v>45650.497</v>
      </c>
      <c r="H48" s="10">
        <f t="shared" si="11"/>
        <v>-3014</v>
      </c>
      <c r="I48" s="46" t="s">
        <v>171</v>
      </c>
      <c r="J48" s="47" t="s">
        <v>172</v>
      </c>
      <c r="K48" s="46">
        <v>-3014</v>
      </c>
      <c r="L48" s="46" t="s">
        <v>173</v>
      </c>
      <c r="M48" s="47" t="s">
        <v>63</v>
      </c>
      <c r="N48" s="47"/>
      <c r="O48" s="48" t="s">
        <v>64</v>
      </c>
      <c r="P48" s="49" t="s">
        <v>65</v>
      </c>
    </row>
    <row r="49" spans="1:16" ht="12.75" customHeight="1" thickBot="1" x14ac:dyDescent="0.25">
      <c r="A49" s="10" t="str">
        <f t="shared" si="6"/>
        <v>BAVM 148 </v>
      </c>
      <c r="B49" s="3" t="str">
        <f t="shared" si="7"/>
        <v>II</v>
      </c>
      <c r="C49" s="10">
        <f t="shared" si="8"/>
        <v>45674.408000000003</v>
      </c>
      <c r="D49" s="12" t="str">
        <f t="shared" si="9"/>
        <v>vis</v>
      </c>
      <c r="E49" s="45">
        <f>VLOOKUP(C49,Active!C$21:E$973,3,FALSE)</f>
        <v>-3003.4638130104172</v>
      </c>
      <c r="F49" s="3" t="s">
        <v>57</v>
      </c>
      <c r="G49" s="12" t="str">
        <f t="shared" si="10"/>
        <v>45674.408</v>
      </c>
      <c r="H49" s="10">
        <f t="shared" si="11"/>
        <v>-3003.5</v>
      </c>
      <c r="I49" s="46" t="s">
        <v>174</v>
      </c>
      <c r="J49" s="47" t="s">
        <v>175</v>
      </c>
      <c r="K49" s="46">
        <v>-3003.5</v>
      </c>
      <c r="L49" s="46" t="s">
        <v>107</v>
      </c>
      <c r="M49" s="47" t="s">
        <v>63</v>
      </c>
      <c r="N49" s="47"/>
      <c r="O49" s="48" t="s">
        <v>64</v>
      </c>
      <c r="P49" s="49" t="s">
        <v>65</v>
      </c>
    </row>
    <row r="50" spans="1:16" ht="12.75" customHeight="1" thickBot="1" x14ac:dyDescent="0.25">
      <c r="A50" s="10" t="str">
        <f t="shared" si="6"/>
        <v>BAVM 148 </v>
      </c>
      <c r="B50" s="3" t="str">
        <f t="shared" si="7"/>
        <v>I</v>
      </c>
      <c r="C50" s="10">
        <f t="shared" si="8"/>
        <v>45907.39</v>
      </c>
      <c r="D50" s="12" t="str">
        <f t="shared" si="9"/>
        <v>vis</v>
      </c>
      <c r="E50" s="45">
        <f>VLOOKUP(C50,Active!C$21:E$973,3,FALSE)</f>
        <v>-2900.9477963953805</v>
      </c>
      <c r="F50" s="3" t="s">
        <v>57</v>
      </c>
      <c r="G50" s="12" t="str">
        <f t="shared" si="10"/>
        <v>45907.390</v>
      </c>
      <c r="H50" s="10">
        <f t="shared" si="11"/>
        <v>-2901</v>
      </c>
      <c r="I50" s="46" t="s">
        <v>176</v>
      </c>
      <c r="J50" s="47" t="s">
        <v>177</v>
      </c>
      <c r="K50" s="46">
        <v>-2901</v>
      </c>
      <c r="L50" s="46" t="s">
        <v>178</v>
      </c>
      <c r="M50" s="47" t="s">
        <v>63</v>
      </c>
      <c r="N50" s="47"/>
      <c r="O50" s="48" t="s">
        <v>64</v>
      </c>
      <c r="P50" s="49" t="s">
        <v>65</v>
      </c>
    </row>
    <row r="51" spans="1:16" ht="12.75" customHeight="1" thickBot="1" x14ac:dyDescent="0.25">
      <c r="A51" s="10" t="str">
        <f t="shared" si="6"/>
        <v>BAVM 148 </v>
      </c>
      <c r="B51" s="3" t="str">
        <f t="shared" si="7"/>
        <v>II</v>
      </c>
      <c r="C51" s="10">
        <f t="shared" si="8"/>
        <v>45940.349000000002</v>
      </c>
      <c r="D51" s="12" t="str">
        <f t="shared" si="9"/>
        <v>vis</v>
      </c>
      <c r="E51" s="45">
        <f>VLOOKUP(C51,Active!C$21:E$973,3,FALSE)</f>
        <v>-2886.4452794987305</v>
      </c>
      <c r="F51" s="3" t="s">
        <v>57</v>
      </c>
      <c r="G51" s="12" t="str">
        <f t="shared" si="10"/>
        <v>45940.349</v>
      </c>
      <c r="H51" s="10">
        <f t="shared" si="11"/>
        <v>-2886.5</v>
      </c>
      <c r="I51" s="46" t="s">
        <v>179</v>
      </c>
      <c r="J51" s="47" t="s">
        <v>180</v>
      </c>
      <c r="K51" s="46">
        <v>-2886.5</v>
      </c>
      <c r="L51" s="46" t="s">
        <v>181</v>
      </c>
      <c r="M51" s="47" t="s">
        <v>63</v>
      </c>
      <c r="N51" s="47"/>
      <c r="O51" s="48" t="s">
        <v>64</v>
      </c>
      <c r="P51" s="49" t="s">
        <v>65</v>
      </c>
    </row>
    <row r="52" spans="1:16" ht="12.75" customHeight="1" thickBot="1" x14ac:dyDescent="0.25">
      <c r="A52" s="10" t="str">
        <f t="shared" si="6"/>
        <v>BAVM 148 </v>
      </c>
      <c r="B52" s="3" t="str">
        <f t="shared" si="7"/>
        <v>II</v>
      </c>
      <c r="C52" s="10">
        <f t="shared" si="8"/>
        <v>45990.256000000001</v>
      </c>
      <c r="D52" s="12" t="str">
        <f t="shared" si="9"/>
        <v>vis</v>
      </c>
      <c r="E52" s="45">
        <f>VLOOKUP(C52,Active!C$21:E$973,3,FALSE)</f>
        <v>-2864.4853562376779</v>
      </c>
      <c r="F52" s="3" t="s">
        <v>57</v>
      </c>
      <c r="G52" s="12" t="str">
        <f t="shared" si="10"/>
        <v>45990.256</v>
      </c>
      <c r="H52" s="10">
        <f t="shared" si="11"/>
        <v>-2864.5</v>
      </c>
      <c r="I52" s="46" t="s">
        <v>182</v>
      </c>
      <c r="J52" s="47" t="s">
        <v>183</v>
      </c>
      <c r="K52" s="46">
        <v>-2864.5</v>
      </c>
      <c r="L52" s="46" t="s">
        <v>184</v>
      </c>
      <c r="M52" s="47" t="s">
        <v>63</v>
      </c>
      <c r="N52" s="47"/>
      <c r="O52" s="48" t="s">
        <v>64</v>
      </c>
      <c r="P52" s="49" t="s">
        <v>65</v>
      </c>
    </row>
    <row r="53" spans="1:16" ht="12.75" customHeight="1" thickBot="1" x14ac:dyDescent="0.25">
      <c r="A53" s="10" t="str">
        <f t="shared" si="6"/>
        <v>BAVM 148 </v>
      </c>
      <c r="B53" s="3" t="str">
        <f t="shared" si="7"/>
        <v>I</v>
      </c>
      <c r="C53" s="10">
        <f t="shared" si="8"/>
        <v>46200.46</v>
      </c>
      <c r="D53" s="12" t="str">
        <f t="shared" si="9"/>
        <v>vis</v>
      </c>
      <c r="E53" s="45">
        <f>VLOOKUP(C53,Active!C$21:E$973,3,FALSE)</f>
        <v>-2771.9920444945078</v>
      </c>
      <c r="F53" s="3" t="s">
        <v>57</v>
      </c>
      <c r="G53" s="12" t="str">
        <f t="shared" si="10"/>
        <v>46200.460</v>
      </c>
      <c r="H53" s="10">
        <f t="shared" si="11"/>
        <v>-2772</v>
      </c>
      <c r="I53" s="46" t="s">
        <v>185</v>
      </c>
      <c r="J53" s="47" t="s">
        <v>186</v>
      </c>
      <c r="K53" s="46">
        <v>-2772</v>
      </c>
      <c r="L53" s="46" t="s">
        <v>187</v>
      </c>
      <c r="M53" s="47" t="s">
        <v>63</v>
      </c>
      <c r="N53" s="47"/>
      <c r="O53" s="48" t="s">
        <v>64</v>
      </c>
      <c r="P53" s="49" t="s">
        <v>65</v>
      </c>
    </row>
    <row r="54" spans="1:16" ht="12.75" customHeight="1" thickBot="1" x14ac:dyDescent="0.25">
      <c r="A54" s="10" t="str">
        <f t="shared" si="6"/>
        <v>IBVS 5171 </v>
      </c>
      <c r="B54" s="3" t="str">
        <f t="shared" si="7"/>
        <v>II</v>
      </c>
      <c r="C54" s="10">
        <f t="shared" si="8"/>
        <v>51185.482000000004</v>
      </c>
      <c r="D54" s="12" t="str">
        <f t="shared" si="9"/>
        <v>vis</v>
      </c>
      <c r="E54" s="45">
        <f>VLOOKUP(C54,Active!C$21:E$973,3,FALSE)</f>
        <v>-578.49813432835538</v>
      </c>
      <c r="F54" s="3" t="s">
        <v>57</v>
      </c>
      <c r="G54" s="12" t="str">
        <f t="shared" si="10"/>
        <v>51185.482</v>
      </c>
      <c r="H54" s="10">
        <f t="shared" si="11"/>
        <v>-578.5</v>
      </c>
      <c r="I54" s="46" t="s">
        <v>188</v>
      </c>
      <c r="J54" s="47" t="s">
        <v>189</v>
      </c>
      <c r="K54" s="46">
        <v>-578.5</v>
      </c>
      <c r="L54" s="46" t="s">
        <v>125</v>
      </c>
      <c r="M54" s="47" t="s">
        <v>190</v>
      </c>
      <c r="N54" s="47"/>
      <c r="O54" s="48" t="s">
        <v>191</v>
      </c>
      <c r="P54" s="49" t="s">
        <v>192</v>
      </c>
    </row>
    <row r="55" spans="1:16" ht="12.75" customHeight="1" thickBot="1" x14ac:dyDescent="0.25">
      <c r="A55" s="10" t="str">
        <f t="shared" si="6"/>
        <v>IBVS 5171 </v>
      </c>
      <c r="B55" s="3" t="str">
        <f t="shared" si="7"/>
        <v>I</v>
      </c>
      <c r="C55" s="10">
        <f t="shared" si="8"/>
        <v>51459.33</v>
      </c>
      <c r="D55" s="12" t="str">
        <f t="shared" si="9"/>
        <v>vis</v>
      </c>
      <c r="E55" s="45">
        <f>VLOOKUP(C55,Active!C$21:E$973,3,FALSE)</f>
        <v>-458.00038721486698</v>
      </c>
      <c r="F55" s="3" t="s">
        <v>57</v>
      </c>
      <c r="G55" s="12" t="str">
        <f t="shared" si="10"/>
        <v>51459.330</v>
      </c>
      <c r="H55" s="10">
        <f t="shared" si="11"/>
        <v>-458</v>
      </c>
      <c r="I55" s="46" t="s">
        <v>193</v>
      </c>
      <c r="J55" s="47" t="s">
        <v>194</v>
      </c>
      <c r="K55" s="46">
        <v>-458</v>
      </c>
      <c r="L55" s="46" t="s">
        <v>195</v>
      </c>
      <c r="M55" s="47" t="s">
        <v>190</v>
      </c>
      <c r="N55" s="47"/>
      <c r="O55" s="48" t="s">
        <v>196</v>
      </c>
      <c r="P55" s="49" t="s">
        <v>192</v>
      </c>
    </row>
    <row r="56" spans="1:16" ht="12.75" customHeight="1" thickBot="1" x14ac:dyDescent="0.25">
      <c r="A56" s="10" t="str">
        <f t="shared" si="6"/>
        <v>IBVS 5171 </v>
      </c>
      <c r="B56" s="3" t="str">
        <f t="shared" si="7"/>
        <v>II</v>
      </c>
      <c r="C56" s="10">
        <f t="shared" si="8"/>
        <v>51460.417999999998</v>
      </c>
      <c r="D56" s="12" t="str">
        <f t="shared" si="9"/>
        <v>vis</v>
      </c>
      <c r="E56" s="45">
        <f>VLOOKUP(C56,Active!C$21:E$973,3,FALSE)</f>
        <v>-457.52164883131479</v>
      </c>
      <c r="F56" s="3" t="s">
        <v>57</v>
      </c>
      <c r="G56" s="12" t="str">
        <f t="shared" si="10"/>
        <v>51460.418</v>
      </c>
      <c r="H56" s="10">
        <f t="shared" si="11"/>
        <v>-457.5</v>
      </c>
      <c r="I56" s="46" t="s">
        <v>197</v>
      </c>
      <c r="J56" s="47" t="s">
        <v>198</v>
      </c>
      <c r="K56" s="46">
        <v>-457.5</v>
      </c>
      <c r="L56" s="46" t="s">
        <v>116</v>
      </c>
      <c r="M56" s="47" t="s">
        <v>190</v>
      </c>
      <c r="N56" s="47"/>
      <c r="O56" s="48" t="s">
        <v>196</v>
      </c>
      <c r="P56" s="49" t="s">
        <v>192</v>
      </c>
    </row>
    <row r="57" spans="1:16" ht="12.75" customHeight="1" thickBot="1" x14ac:dyDescent="0.25">
      <c r="A57" s="10" t="str">
        <f t="shared" si="6"/>
        <v>IBVS 5171 </v>
      </c>
      <c r="B57" s="3" t="str">
        <f t="shared" si="7"/>
        <v>II</v>
      </c>
      <c r="C57" s="10">
        <f t="shared" si="8"/>
        <v>51492.294999999998</v>
      </c>
      <c r="D57" s="12" t="str">
        <f t="shared" si="9"/>
        <v>vis</v>
      </c>
      <c r="E57" s="45">
        <f>VLOOKUP(C57,Active!C$21:E$973,3,FALSE)</f>
        <v>-443.49523021683984</v>
      </c>
      <c r="F57" s="3" t="s">
        <v>57</v>
      </c>
      <c r="G57" s="12" t="str">
        <f t="shared" si="10"/>
        <v>51492.295</v>
      </c>
      <c r="H57" s="10">
        <f t="shared" si="11"/>
        <v>-443.5</v>
      </c>
      <c r="I57" s="46" t="s">
        <v>199</v>
      </c>
      <c r="J57" s="47" t="s">
        <v>200</v>
      </c>
      <c r="K57" s="46">
        <v>-443.5</v>
      </c>
      <c r="L57" s="46" t="s">
        <v>89</v>
      </c>
      <c r="M57" s="47" t="s">
        <v>190</v>
      </c>
      <c r="N57" s="47"/>
      <c r="O57" s="48" t="s">
        <v>196</v>
      </c>
      <c r="P57" s="49" t="s">
        <v>192</v>
      </c>
    </row>
    <row r="58" spans="1:16" ht="12.75" customHeight="1" thickBot="1" x14ac:dyDescent="0.25">
      <c r="A58" s="10" t="str">
        <f t="shared" si="6"/>
        <v>IBVS 5171 </v>
      </c>
      <c r="B58" s="3" t="str">
        <f t="shared" si="7"/>
        <v>I</v>
      </c>
      <c r="C58" s="10">
        <f t="shared" si="8"/>
        <v>51509.305999999997</v>
      </c>
      <c r="D58" s="12" t="str">
        <f t="shared" si="9"/>
        <v>vis</v>
      </c>
      <c r="E58" s="45">
        <f>VLOOKUP(C58,Active!C$21:E$973,3,FALSE)</f>
        <v>-436.01010278794718</v>
      </c>
      <c r="F58" s="3" t="s">
        <v>57</v>
      </c>
      <c r="G58" s="12" t="str">
        <f t="shared" si="10"/>
        <v>51509.306</v>
      </c>
      <c r="H58" s="10">
        <f t="shared" si="11"/>
        <v>-436</v>
      </c>
      <c r="I58" s="46" t="s">
        <v>201</v>
      </c>
      <c r="J58" s="47" t="s">
        <v>202</v>
      </c>
      <c r="K58" s="46">
        <v>-436</v>
      </c>
      <c r="L58" s="46" t="s">
        <v>203</v>
      </c>
      <c r="M58" s="47" t="s">
        <v>190</v>
      </c>
      <c r="N58" s="47"/>
      <c r="O58" s="48" t="s">
        <v>196</v>
      </c>
      <c r="P58" s="49" t="s">
        <v>192</v>
      </c>
    </row>
    <row r="59" spans="1:16" ht="12.75" customHeight="1" thickBot="1" x14ac:dyDescent="0.25">
      <c r="A59" s="10" t="str">
        <f t="shared" si="6"/>
        <v>IBVS 5171 </v>
      </c>
      <c r="B59" s="3" t="str">
        <f t="shared" si="7"/>
        <v>I</v>
      </c>
      <c r="C59" s="10">
        <f t="shared" si="8"/>
        <v>51525.233</v>
      </c>
      <c r="D59" s="12" t="str">
        <f t="shared" si="9"/>
        <v>vis</v>
      </c>
      <c r="E59" s="45">
        <f>VLOOKUP(C59,Active!C$21:E$973,3,FALSE)</f>
        <v>-429.00195367501976</v>
      </c>
      <c r="F59" s="3" t="s">
        <v>57</v>
      </c>
      <c r="G59" s="12" t="str">
        <f t="shared" si="10"/>
        <v>51525.233</v>
      </c>
      <c r="H59" s="10">
        <f t="shared" si="11"/>
        <v>-429</v>
      </c>
      <c r="I59" s="46" t="s">
        <v>204</v>
      </c>
      <c r="J59" s="47" t="s">
        <v>205</v>
      </c>
      <c r="K59" s="46">
        <v>-429</v>
      </c>
      <c r="L59" s="46" t="s">
        <v>206</v>
      </c>
      <c r="M59" s="47" t="s">
        <v>190</v>
      </c>
      <c r="N59" s="47"/>
      <c r="O59" s="48" t="s">
        <v>196</v>
      </c>
      <c r="P59" s="49" t="s">
        <v>192</v>
      </c>
    </row>
    <row r="60" spans="1:16" ht="12.75" customHeight="1" thickBot="1" x14ac:dyDescent="0.25">
      <c r="A60" s="10" t="str">
        <f t="shared" si="6"/>
        <v>IBVS 5171 </v>
      </c>
      <c r="B60" s="3" t="str">
        <f t="shared" si="7"/>
        <v>I</v>
      </c>
      <c r="C60" s="10">
        <f t="shared" si="8"/>
        <v>51550.247000000003</v>
      </c>
      <c r="D60" s="12" t="str">
        <f t="shared" si="9"/>
        <v>vis</v>
      </c>
      <c r="E60" s="45">
        <f>VLOOKUP(C60,Active!C$21:E$973,3,FALSE)</f>
        <v>-417.99537102224463</v>
      </c>
      <c r="F60" s="3" t="s">
        <v>57</v>
      </c>
      <c r="G60" s="12" t="str">
        <f t="shared" si="10"/>
        <v>51550.247</v>
      </c>
      <c r="H60" s="10">
        <f t="shared" si="11"/>
        <v>-418</v>
      </c>
      <c r="I60" s="46" t="s">
        <v>207</v>
      </c>
      <c r="J60" s="47" t="s">
        <v>208</v>
      </c>
      <c r="K60" s="46">
        <v>-418</v>
      </c>
      <c r="L60" s="46" t="s">
        <v>89</v>
      </c>
      <c r="M60" s="47" t="s">
        <v>190</v>
      </c>
      <c r="N60" s="47"/>
      <c r="O60" s="48" t="s">
        <v>196</v>
      </c>
      <c r="P60" s="49" t="s">
        <v>192</v>
      </c>
    </row>
    <row r="61" spans="1:16" ht="12.75" customHeight="1" thickBot="1" x14ac:dyDescent="0.25">
      <c r="A61" s="10" t="str">
        <f t="shared" si="6"/>
        <v>IBVS 5171 </v>
      </c>
      <c r="B61" s="3" t="str">
        <f t="shared" si="7"/>
        <v>I</v>
      </c>
      <c r="C61" s="10">
        <f t="shared" si="8"/>
        <v>51575.256999999998</v>
      </c>
      <c r="D61" s="12" t="str">
        <f t="shared" si="9"/>
        <v>vis</v>
      </c>
      <c r="E61" s="45">
        <f>VLOOKUP(C61,Active!C$21:E$973,3,FALSE)</f>
        <v>-406.99054843705966</v>
      </c>
      <c r="F61" s="3" t="s">
        <v>57</v>
      </c>
      <c r="G61" s="12" t="str">
        <f t="shared" si="10"/>
        <v>51575.257</v>
      </c>
      <c r="H61" s="10">
        <f t="shared" si="11"/>
        <v>-407</v>
      </c>
      <c r="I61" s="46" t="s">
        <v>209</v>
      </c>
      <c r="J61" s="47" t="s">
        <v>210</v>
      </c>
      <c r="K61" s="46">
        <v>-407</v>
      </c>
      <c r="L61" s="46" t="s">
        <v>101</v>
      </c>
      <c r="M61" s="47" t="s">
        <v>190</v>
      </c>
      <c r="N61" s="47"/>
      <c r="O61" s="48" t="s">
        <v>196</v>
      </c>
      <c r="P61" s="49" t="s">
        <v>192</v>
      </c>
    </row>
    <row r="62" spans="1:16" ht="12.75" customHeight="1" thickBot="1" x14ac:dyDescent="0.25">
      <c r="A62" s="10" t="str">
        <f t="shared" si="6"/>
        <v>IBVS 5171 </v>
      </c>
      <c r="B62" s="3" t="str">
        <f t="shared" si="7"/>
        <v>II</v>
      </c>
      <c r="C62" s="10">
        <f t="shared" si="8"/>
        <v>51576.334000000003</v>
      </c>
      <c r="D62" s="12" t="str">
        <f t="shared" si="9"/>
        <v>vis</v>
      </c>
      <c r="E62" s="45">
        <f>VLOOKUP(C62,Active!C$21:E$973,3,FALSE)</f>
        <v>-406.51665023936681</v>
      </c>
      <c r="F62" s="3" t="s">
        <v>57</v>
      </c>
      <c r="G62" s="12" t="str">
        <f t="shared" si="10"/>
        <v>51576.334</v>
      </c>
      <c r="H62" s="10">
        <f t="shared" si="11"/>
        <v>-406.5</v>
      </c>
      <c r="I62" s="46" t="s">
        <v>211</v>
      </c>
      <c r="J62" s="47" t="s">
        <v>212</v>
      </c>
      <c r="K62" s="46">
        <v>-406.5</v>
      </c>
      <c r="L62" s="46" t="s">
        <v>187</v>
      </c>
      <c r="M62" s="47" t="s">
        <v>190</v>
      </c>
      <c r="N62" s="47"/>
      <c r="O62" s="48" t="s">
        <v>196</v>
      </c>
      <c r="P62" s="49" t="s">
        <v>192</v>
      </c>
    </row>
    <row r="63" spans="1:16" ht="12.75" customHeight="1" thickBot="1" x14ac:dyDescent="0.25">
      <c r="A63" s="10" t="str">
        <f t="shared" si="6"/>
        <v>IBVS 5171 </v>
      </c>
      <c r="B63" s="3" t="str">
        <f t="shared" si="7"/>
        <v>I</v>
      </c>
      <c r="C63" s="10">
        <f t="shared" si="8"/>
        <v>51600.286</v>
      </c>
      <c r="D63" s="12" t="str">
        <f t="shared" si="9"/>
        <v>vis</v>
      </c>
      <c r="E63" s="45">
        <f>VLOOKUP(C63,Active!C$21:E$973,3,FALSE)</f>
        <v>-395.97736553083507</v>
      </c>
      <c r="F63" s="3" t="s">
        <v>57</v>
      </c>
      <c r="G63" s="12" t="str">
        <f t="shared" si="10"/>
        <v>51600.286</v>
      </c>
      <c r="H63" s="10">
        <f t="shared" si="11"/>
        <v>-396</v>
      </c>
      <c r="I63" s="46" t="s">
        <v>213</v>
      </c>
      <c r="J63" s="47" t="s">
        <v>214</v>
      </c>
      <c r="K63" s="46">
        <v>-396</v>
      </c>
      <c r="L63" s="46" t="s">
        <v>215</v>
      </c>
      <c r="M63" s="47" t="s">
        <v>190</v>
      </c>
      <c r="N63" s="47"/>
      <c r="O63" s="48" t="s">
        <v>196</v>
      </c>
      <c r="P63" s="49" t="s">
        <v>192</v>
      </c>
    </row>
    <row r="64" spans="1:16" ht="12.75" customHeight="1" thickBot="1" x14ac:dyDescent="0.25">
      <c r="A64" s="10" t="str">
        <f t="shared" si="6"/>
        <v>IBVS 5171 </v>
      </c>
      <c r="B64" s="3" t="str">
        <f t="shared" si="7"/>
        <v>II</v>
      </c>
      <c r="C64" s="10">
        <f t="shared" si="8"/>
        <v>51601.345999999998</v>
      </c>
      <c r="D64" s="12" t="str">
        <f t="shared" si="9"/>
        <v>vis</v>
      </c>
      <c r="E64" s="45">
        <f>VLOOKUP(C64,Active!C$21:E$973,3,FALSE)</f>
        <v>-395.51094762038832</v>
      </c>
      <c r="F64" s="3" t="s">
        <v>57</v>
      </c>
      <c r="G64" s="12" t="str">
        <f t="shared" si="10"/>
        <v>51601.346</v>
      </c>
      <c r="H64" s="10">
        <f t="shared" si="11"/>
        <v>-395.5</v>
      </c>
      <c r="I64" s="46" t="s">
        <v>216</v>
      </c>
      <c r="J64" s="47" t="s">
        <v>217</v>
      </c>
      <c r="K64" s="46">
        <v>-395.5</v>
      </c>
      <c r="L64" s="46" t="s">
        <v>218</v>
      </c>
      <c r="M64" s="47" t="s">
        <v>190</v>
      </c>
      <c r="N64" s="47"/>
      <c r="O64" s="48" t="s">
        <v>196</v>
      </c>
      <c r="P64" s="49" t="s">
        <v>192</v>
      </c>
    </row>
    <row r="65" spans="1:16" ht="12.75" customHeight="1" thickBot="1" x14ac:dyDescent="0.25">
      <c r="A65" s="10" t="str">
        <f t="shared" si="6"/>
        <v>IBVS 5171 </v>
      </c>
      <c r="B65" s="3" t="str">
        <f t="shared" si="7"/>
        <v>I</v>
      </c>
      <c r="C65" s="10">
        <f t="shared" si="8"/>
        <v>51609.322999999997</v>
      </c>
      <c r="D65" s="12" t="str">
        <f t="shared" si="9"/>
        <v>vis</v>
      </c>
      <c r="E65" s="45">
        <f>VLOOKUP(C65,Active!C$21:E$973,3,FALSE)</f>
        <v>-392.00093283582106</v>
      </c>
      <c r="F65" s="3" t="s">
        <v>57</v>
      </c>
      <c r="G65" s="12" t="str">
        <f t="shared" si="10"/>
        <v>51609.323</v>
      </c>
      <c r="H65" s="10">
        <f t="shared" si="11"/>
        <v>-392</v>
      </c>
      <c r="I65" s="46" t="s">
        <v>219</v>
      </c>
      <c r="J65" s="47" t="s">
        <v>220</v>
      </c>
      <c r="K65" s="46">
        <v>-392</v>
      </c>
      <c r="L65" s="46" t="s">
        <v>195</v>
      </c>
      <c r="M65" s="47" t="s">
        <v>190</v>
      </c>
      <c r="N65" s="47"/>
      <c r="O65" s="48" t="s">
        <v>196</v>
      </c>
      <c r="P65" s="49" t="s">
        <v>192</v>
      </c>
    </row>
    <row r="66" spans="1:16" ht="12.75" customHeight="1" thickBot="1" x14ac:dyDescent="0.25">
      <c r="A66" s="10" t="str">
        <f t="shared" si="6"/>
        <v>IBVS 5171 </v>
      </c>
      <c r="B66" s="3" t="str">
        <f t="shared" si="7"/>
        <v>I</v>
      </c>
      <c r="C66" s="10">
        <f t="shared" si="8"/>
        <v>51793.372000000003</v>
      </c>
      <c r="D66" s="12" t="str">
        <f t="shared" si="9"/>
        <v>vis</v>
      </c>
      <c r="E66" s="45">
        <f>VLOOKUP(C66,Active!C$21:E$973,3,FALSE)</f>
        <v>-311.0162630244975</v>
      </c>
      <c r="F66" s="3" t="s">
        <v>57</v>
      </c>
      <c r="G66" s="12" t="str">
        <f t="shared" si="10"/>
        <v>51793.372</v>
      </c>
      <c r="H66" s="10">
        <f t="shared" si="11"/>
        <v>-311</v>
      </c>
      <c r="I66" s="46" t="s">
        <v>221</v>
      </c>
      <c r="J66" s="47" t="s">
        <v>222</v>
      </c>
      <c r="K66" s="46">
        <v>-311</v>
      </c>
      <c r="L66" s="46" t="s">
        <v>223</v>
      </c>
      <c r="M66" s="47" t="s">
        <v>190</v>
      </c>
      <c r="N66" s="47"/>
      <c r="O66" s="48" t="s">
        <v>196</v>
      </c>
      <c r="P66" s="49" t="s">
        <v>192</v>
      </c>
    </row>
    <row r="67" spans="1:16" ht="12.75" customHeight="1" thickBot="1" x14ac:dyDescent="0.25">
      <c r="A67" s="10" t="str">
        <f t="shared" si="6"/>
        <v>IBVS 5171 </v>
      </c>
      <c r="B67" s="3" t="str">
        <f t="shared" si="7"/>
        <v>II</v>
      </c>
      <c r="C67" s="10">
        <f t="shared" si="8"/>
        <v>51842.279000000002</v>
      </c>
      <c r="D67" s="12" t="str">
        <f t="shared" si="9"/>
        <v>vis</v>
      </c>
      <c r="E67" s="45">
        <f>VLOOKUP(C67,Active!C$21:E$973,3,FALSE)</f>
        <v>-289.49635666009345</v>
      </c>
      <c r="F67" s="3" t="s">
        <v>57</v>
      </c>
      <c r="G67" s="12" t="str">
        <f t="shared" si="10"/>
        <v>51842.279</v>
      </c>
      <c r="H67" s="10">
        <f t="shared" si="11"/>
        <v>-289.5</v>
      </c>
      <c r="I67" s="46" t="s">
        <v>224</v>
      </c>
      <c r="J67" s="47" t="s">
        <v>225</v>
      </c>
      <c r="K67" s="46">
        <v>-289.5</v>
      </c>
      <c r="L67" s="46" t="s">
        <v>226</v>
      </c>
      <c r="M67" s="47" t="s">
        <v>190</v>
      </c>
      <c r="N67" s="47"/>
      <c r="O67" s="48" t="s">
        <v>196</v>
      </c>
      <c r="P67" s="49" t="s">
        <v>192</v>
      </c>
    </row>
    <row r="68" spans="1:16" ht="12.75" customHeight="1" thickBot="1" x14ac:dyDescent="0.25">
      <c r="A68" s="10" t="str">
        <f t="shared" si="6"/>
        <v>IBVS 5171 </v>
      </c>
      <c r="B68" s="3" t="str">
        <f t="shared" si="7"/>
        <v>II</v>
      </c>
      <c r="C68" s="10">
        <f t="shared" si="8"/>
        <v>51908.235999999997</v>
      </c>
      <c r="D68" s="12" t="str">
        <f t="shared" si="9"/>
        <v>vis</v>
      </c>
      <c r="E68" s="45">
        <f>VLOOKUP(C68,Active!C$21:E$973,3,FALSE)</f>
        <v>-260.47416220782878</v>
      </c>
      <c r="F68" s="3" t="s">
        <v>57</v>
      </c>
      <c r="G68" s="12" t="str">
        <f t="shared" si="10"/>
        <v>51908.236</v>
      </c>
      <c r="H68" s="10">
        <f t="shared" si="11"/>
        <v>-260.5</v>
      </c>
      <c r="I68" s="46" t="s">
        <v>227</v>
      </c>
      <c r="J68" s="47" t="s">
        <v>228</v>
      </c>
      <c r="K68" s="46">
        <v>-260.5</v>
      </c>
      <c r="L68" s="46" t="s">
        <v>229</v>
      </c>
      <c r="M68" s="47" t="s">
        <v>190</v>
      </c>
      <c r="N68" s="47"/>
      <c r="O68" s="48" t="s">
        <v>196</v>
      </c>
      <c r="P68" s="49" t="s">
        <v>192</v>
      </c>
    </row>
    <row r="69" spans="1:16" ht="12.75" customHeight="1" thickBot="1" x14ac:dyDescent="0.25">
      <c r="A69" s="10" t="str">
        <f t="shared" si="6"/>
        <v>IBVS 5171 </v>
      </c>
      <c r="B69" s="3" t="str">
        <f t="shared" si="7"/>
        <v>I</v>
      </c>
      <c r="C69" s="10">
        <f t="shared" si="8"/>
        <v>51934.313000000002</v>
      </c>
      <c r="D69" s="12" t="str">
        <f t="shared" si="9"/>
        <v>vis</v>
      </c>
      <c r="E69" s="45">
        <f>VLOOKUP(C69,Active!C$21:E$973,3,FALSE)</f>
        <v>-248.99984159391508</v>
      </c>
      <c r="F69" s="3" t="s">
        <v>57</v>
      </c>
      <c r="G69" s="12" t="str">
        <f t="shared" si="10"/>
        <v>51934.313</v>
      </c>
      <c r="H69" s="10">
        <f t="shared" si="11"/>
        <v>-249</v>
      </c>
      <c r="I69" s="46" t="s">
        <v>230</v>
      </c>
      <c r="J69" s="47" t="s">
        <v>231</v>
      </c>
      <c r="K69" s="46">
        <v>-249</v>
      </c>
      <c r="L69" s="46" t="s">
        <v>232</v>
      </c>
      <c r="M69" s="47" t="s">
        <v>190</v>
      </c>
      <c r="N69" s="47"/>
      <c r="O69" s="48" t="s">
        <v>196</v>
      </c>
      <c r="P69" s="49" t="s">
        <v>192</v>
      </c>
    </row>
    <row r="70" spans="1:16" ht="12.75" customHeight="1" thickBot="1" x14ac:dyDescent="0.25">
      <c r="A70" s="10" t="str">
        <f t="shared" si="6"/>
        <v>IBVS 5171 </v>
      </c>
      <c r="B70" s="3" t="str">
        <f t="shared" si="7"/>
        <v>II</v>
      </c>
      <c r="C70" s="10">
        <f t="shared" si="8"/>
        <v>51951.29</v>
      </c>
      <c r="D70" s="12" t="str">
        <f t="shared" si="9"/>
        <v>vis</v>
      </c>
      <c r="E70" s="45">
        <f>VLOOKUP(C70,Active!C$21:E$973,3,FALSE)</f>
        <v>-241.52967473950832</v>
      </c>
      <c r="F70" s="3" t="s">
        <v>57</v>
      </c>
      <c r="G70" s="12" t="str">
        <f t="shared" si="10"/>
        <v>51951.290</v>
      </c>
      <c r="H70" s="10">
        <f t="shared" si="11"/>
        <v>-241.5</v>
      </c>
      <c r="I70" s="46" t="s">
        <v>233</v>
      </c>
      <c r="J70" s="47" t="s">
        <v>234</v>
      </c>
      <c r="K70" s="46">
        <v>-241.5</v>
      </c>
      <c r="L70" s="46" t="s">
        <v>235</v>
      </c>
      <c r="M70" s="47" t="s">
        <v>190</v>
      </c>
      <c r="N70" s="47"/>
      <c r="O70" s="48" t="s">
        <v>196</v>
      </c>
      <c r="P70" s="49" t="s">
        <v>192</v>
      </c>
    </row>
    <row r="71" spans="1:16" ht="12.75" customHeight="1" thickBot="1" x14ac:dyDescent="0.25">
      <c r="A71" s="10" t="str">
        <f t="shared" si="6"/>
        <v>IBVS 5171 </v>
      </c>
      <c r="B71" s="3" t="str">
        <f t="shared" si="7"/>
        <v>I</v>
      </c>
      <c r="C71" s="10">
        <f t="shared" si="8"/>
        <v>51984.322</v>
      </c>
      <c r="D71" s="12" t="str">
        <f t="shared" si="9"/>
        <v>vis</v>
      </c>
      <c r="E71" s="45">
        <f>VLOOKUP(C71,Active!C$21:E$973,3,FALSE)</f>
        <v>-226.99503660940448</v>
      </c>
      <c r="F71" s="3" t="s">
        <v>57</v>
      </c>
      <c r="G71" s="12" t="str">
        <f t="shared" si="10"/>
        <v>51984.322</v>
      </c>
      <c r="H71" s="10">
        <f t="shared" si="11"/>
        <v>-227</v>
      </c>
      <c r="I71" s="46" t="s">
        <v>236</v>
      </c>
      <c r="J71" s="47" t="s">
        <v>237</v>
      </c>
      <c r="K71" s="46">
        <v>-227</v>
      </c>
      <c r="L71" s="46" t="s">
        <v>238</v>
      </c>
      <c r="M71" s="47" t="s">
        <v>190</v>
      </c>
      <c r="N71" s="47"/>
      <c r="O71" s="48" t="s">
        <v>196</v>
      </c>
      <c r="P71" s="49" t="s">
        <v>192</v>
      </c>
    </row>
    <row r="72" spans="1:16" ht="12.75" customHeight="1" thickBot="1" x14ac:dyDescent="0.25">
      <c r="A72" s="10" t="str">
        <f t="shared" si="6"/>
        <v>IBVS 5871 </v>
      </c>
      <c r="B72" s="3" t="str">
        <f t="shared" si="7"/>
        <v>II</v>
      </c>
      <c r="C72" s="10">
        <f t="shared" si="8"/>
        <v>54821.6584</v>
      </c>
      <c r="D72" s="12" t="str">
        <f t="shared" si="9"/>
        <v>vis</v>
      </c>
      <c r="E72" s="45">
        <f>VLOOKUP(C72,Active!C$21:E$973,3,FALSE)</f>
        <v>1021.4809208673627</v>
      </c>
      <c r="F72" s="3" t="s">
        <v>57</v>
      </c>
      <c r="G72" s="12" t="str">
        <f t="shared" si="10"/>
        <v>54821.6584</v>
      </c>
      <c r="H72" s="10">
        <f t="shared" si="11"/>
        <v>1021.5</v>
      </c>
      <c r="I72" s="46" t="s">
        <v>243</v>
      </c>
      <c r="J72" s="47" t="s">
        <v>244</v>
      </c>
      <c r="K72" s="46">
        <v>1021.5</v>
      </c>
      <c r="L72" s="46" t="s">
        <v>245</v>
      </c>
      <c r="M72" s="47" t="s">
        <v>246</v>
      </c>
      <c r="N72" s="47" t="s">
        <v>57</v>
      </c>
      <c r="O72" s="48" t="s">
        <v>247</v>
      </c>
      <c r="P72" s="49" t="s">
        <v>248</v>
      </c>
    </row>
    <row r="73" spans="1:16" ht="12.75" customHeight="1" thickBot="1" x14ac:dyDescent="0.25">
      <c r="A73" s="10" t="str">
        <f t="shared" si="6"/>
        <v>BAVM 214 </v>
      </c>
      <c r="B73" s="3" t="str">
        <f t="shared" si="7"/>
        <v>I</v>
      </c>
      <c r="C73" s="10">
        <f t="shared" si="8"/>
        <v>54843.253199999999</v>
      </c>
      <c r="D73" s="12" t="str">
        <f t="shared" si="9"/>
        <v>vis</v>
      </c>
      <c r="E73" s="45">
        <f>VLOOKUP(C73,Active!C$21:E$973,3,FALSE)</f>
        <v>1030.9829977471145</v>
      </c>
      <c r="F73" s="3" t="s">
        <v>57</v>
      </c>
      <c r="G73" s="12" t="str">
        <f t="shared" si="10"/>
        <v>54843.2532</v>
      </c>
      <c r="H73" s="10">
        <f t="shared" si="11"/>
        <v>1031</v>
      </c>
      <c r="I73" s="46" t="s">
        <v>249</v>
      </c>
      <c r="J73" s="47" t="s">
        <v>250</v>
      </c>
      <c r="K73" s="46">
        <v>1031</v>
      </c>
      <c r="L73" s="46" t="s">
        <v>251</v>
      </c>
      <c r="M73" s="47" t="s">
        <v>246</v>
      </c>
      <c r="N73" s="47" t="s">
        <v>252</v>
      </c>
      <c r="O73" s="48" t="s">
        <v>253</v>
      </c>
      <c r="P73" s="49" t="s">
        <v>254</v>
      </c>
    </row>
    <row r="74" spans="1:16" ht="12.75" customHeight="1" thickBot="1" x14ac:dyDescent="0.25">
      <c r="A74" s="10" t="str">
        <f t="shared" si="6"/>
        <v>IBVS 5966 </v>
      </c>
      <c r="B74" s="3" t="str">
        <f t="shared" si="7"/>
        <v>I</v>
      </c>
      <c r="C74" s="10">
        <f t="shared" si="8"/>
        <v>55497.765899999999</v>
      </c>
      <c r="D74" s="12" t="str">
        <f t="shared" si="9"/>
        <v>vis</v>
      </c>
      <c r="E74" s="45">
        <f>VLOOKUP(C74,Active!C$21:E$973,3,FALSE)</f>
        <v>1318.9796448183617</v>
      </c>
      <c r="F74" s="3" t="s">
        <v>57</v>
      </c>
      <c r="G74" s="12" t="str">
        <f t="shared" si="10"/>
        <v>55497.7659</v>
      </c>
      <c r="H74" s="10">
        <f t="shared" si="11"/>
        <v>1319</v>
      </c>
      <c r="I74" s="46" t="s">
        <v>255</v>
      </c>
      <c r="J74" s="47" t="s">
        <v>256</v>
      </c>
      <c r="K74" s="46" t="s">
        <v>257</v>
      </c>
      <c r="L74" s="46" t="s">
        <v>258</v>
      </c>
      <c r="M74" s="47" t="s">
        <v>246</v>
      </c>
      <c r="N74" s="47" t="s">
        <v>259</v>
      </c>
      <c r="O74" s="48" t="s">
        <v>260</v>
      </c>
      <c r="P74" s="49" t="s">
        <v>261</v>
      </c>
    </row>
    <row r="75" spans="1:16" ht="12.75" customHeight="1" thickBot="1" x14ac:dyDescent="0.25">
      <c r="A75" s="10" t="str">
        <f t="shared" si="6"/>
        <v>IBVS 5992 </v>
      </c>
      <c r="B75" s="3" t="str">
        <f t="shared" si="7"/>
        <v>I</v>
      </c>
      <c r="C75" s="10">
        <f t="shared" si="8"/>
        <v>55563.673300000002</v>
      </c>
      <c r="D75" s="12" t="str">
        <f t="shared" si="9"/>
        <v>vis</v>
      </c>
      <c r="E75" s="45">
        <f>VLOOKUP(C75,Active!C$21:E$973,3,FALSE)</f>
        <v>1347.9800144325566</v>
      </c>
      <c r="F75" s="3" t="s">
        <v>57</v>
      </c>
      <c r="G75" s="12" t="str">
        <f t="shared" si="10"/>
        <v>55563.6733</v>
      </c>
      <c r="H75" s="10">
        <f t="shared" si="11"/>
        <v>1348</v>
      </c>
      <c r="I75" s="46" t="s">
        <v>262</v>
      </c>
      <c r="J75" s="47" t="s">
        <v>263</v>
      </c>
      <c r="K75" s="46" t="s">
        <v>264</v>
      </c>
      <c r="L75" s="46" t="s">
        <v>265</v>
      </c>
      <c r="M75" s="47" t="s">
        <v>246</v>
      </c>
      <c r="N75" s="47" t="s">
        <v>57</v>
      </c>
      <c r="O75" s="48" t="s">
        <v>247</v>
      </c>
      <c r="P75" s="49" t="s">
        <v>266</v>
      </c>
    </row>
    <row r="76" spans="1:16" ht="12.75" customHeight="1" thickBot="1" x14ac:dyDescent="0.25">
      <c r="A76" s="10" t="str">
        <f t="shared" si="6"/>
        <v> JAAVSO 41;328 </v>
      </c>
      <c r="B76" s="3" t="str">
        <f t="shared" si="7"/>
        <v>I</v>
      </c>
      <c r="C76" s="10">
        <f t="shared" si="8"/>
        <v>56202.281900000002</v>
      </c>
      <c r="D76" s="12" t="str">
        <f t="shared" si="9"/>
        <v>CCD</v>
      </c>
      <c r="E76" s="45">
        <f>VLOOKUP(C76,Active!C$21:E$973,3,FALSE)</f>
        <v>1628.9785887778112</v>
      </c>
      <c r="F76" s="3" t="str">
        <f>LEFT(M76,1)</f>
        <v>C</v>
      </c>
      <c r="G76" s="12" t="str">
        <f t="shared" si="10"/>
        <v>56202.2819</v>
      </c>
      <c r="H76" s="10">
        <f t="shared" si="11"/>
        <v>1629</v>
      </c>
      <c r="I76" s="46" t="s">
        <v>273</v>
      </c>
      <c r="J76" s="47" t="s">
        <v>274</v>
      </c>
      <c r="K76" s="46" t="s">
        <v>275</v>
      </c>
      <c r="L76" s="46" t="s">
        <v>276</v>
      </c>
      <c r="M76" s="47" t="s">
        <v>246</v>
      </c>
      <c r="N76" s="47" t="s">
        <v>57</v>
      </c>
      <c r="O76" s="48" t="s">
        <v>277</v>
      </c>
      <c r="P76" s="48" t="s">
        <v>278</v>
      </c>
    </row>
    <row r="77" spans="1:16" ht="12.75" customHeight="1" thickBot="1" x14ac:dyDescent="0.25">
      <c r="A77" s="10" t="str">
        <f t="shared" si="6"/>
        <v> BBS 127 </v>
      </c>
      <c r="B77" s="3" t="str">
        <f t="shared" si="7"/>
        <v>II</v>
      </c>
      <c r="C77" s="10">
        <f t="shared" si="8"/>
        <v>52135.432000000001</v>
      </c>
      <c r="D77" s="12" t="str">
        <f t="shared" si="9"/>
        <v>vis</v>
      </c>
      <c r="E77" s="45">
        <f>VLOOKUP(C77,Active!C$21:E$973,3,FALSE)</f>
        <v>-160.50408335679933</v>
      </c>
      <c r="F77" s="3" t="s">
        <v>57</v>
      </c>
      <c r="G77" s="12" t="str">
        <f t="shared" si="10"/>
        <v>52135.432</v>
      </c>
      <c r="H77" s="10">
        <f t="shared" si="11"/>
        <v>-160.5</v>
      </c>
      <c r="I77" s="46" t="s">
        <v>239</v>
      </c>
      <c r="J77" s="47" t="s">
        <v>240</v>
      </c>
      <c r="K77" s="46">
        <v>-160.5</v>
      </c>
      <c r="L77" s="46" t="s">
        <v>241</v>
      </c>
      <c r="M77" s="47" t="s">
        <v>190</v>
      </c>
      <c r="N77" s="47"/>
      <c r="O77" s="48" t="s">
        <v>191</v>
      </c>
      <c r="P77" s="48" t="s">
        <v>242</v>
      </c>
    </row>
    <row r="78" spans="1:16" ht="12.75" customHeight="1" thickBot="1" x14ac:dyDescent="0.25">
      <c r="A78" s="10" t="str">
        <f t="shared" si="6"/>
        <v>BAVM 225 </v>
      </c>
      <c r="B78" s="3" t="str">
        <f t="shared" si="7"/>
        <v>I</v>
      </c>
      <c r="C78" s="10">
        <f t="shared" si="8"/>
        <v>55804.571600000003</v>
      </c>
      <c r="D78" s="12" t="str">
        <f t="shared" si="9"/>
        <v>vis</v>
      </c>
      <c r="E78" s="45">
        <f>VLOOKUP(C78,Active!C$21:E$973,3,FALSE)</f>
        <v>1453.9793368065359</v>
      </c>
      <c r="F78" s="3" t="s">
        <v>57</v>
      </c>
      <c r="G78" s="12" t="str">
        <f t="shared" si="10"/>
        <v>55804.5716</v>
      </c>
      <c r="H78" s="10">
        <f t="shared" si="11"/>
        <v>1454</v>
      </c>
      <c r="I78" s="46" t="s">
        <v>267</v>
      </c>
      <c r="J78" s="47" t="s">
        <v>268</v>
      </c>
      <c r="K78" s="46" t="s">
        <v>269</v>
      </c>
      <c r="L78" s="46" t="s">
        <v>270</v>
      </c>
      <c r="M78" s="47" t="s">
        <v>246</v>
      </c>
      <c r="N78" s="47" t="s">
        <v>252</v>
      </c>
      <c r="O78" s="48" t="s">
        <v>271</v>
      </c>
      <c r="P78" s="49" t="s">
        <v>272</v>
      </c>
    </row>
    <row r="79" spans="1:16" x14ac:dyDescent="0.2">
      <c r="B79" s="3"/>
      <c r="F79" s="3"/>
    </row>
    <row r="80" spans="1:1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</sheetData>
  <phoneticPr fontId="7" type="noConversion"/>
  <hyperlinks>
    <hyperlink ref="P11" r:id="rId1" display="http://www.bav-astro.de/sfs/BAVM_link.php?BAVMnr=148"/>
    <hyperlink ref="P12" r:id="rId2" display="http://www.bav-astro.de/sfs/BAVM_link.php?BAVMnr=148"/>
    <hyperlink ref="P13" r:id="rId3" display="http://www.bav-astro.de/sfs/BAVM_link.php?BAVMnr=148"/>
    <hyperlink ref="P14" r:id="rId4" display="http://www.bav-astro.de/sfs/BAVM_link.php?BAVMnr=148"/>
    <hyperlink ref="P15" r:id="rId5" display="http://www.bav-astro.de/sfs/BAVM_link.php?BAVMnr=148"/>
    <hyperlink ref="P16" r:id="rId6" display="http://www.bav-astro.de/sfs/BAVM_link.php?BAVMnr=148"/>
    <hyperlink ref="P17" r:id="rId7" display="http://www.bav-astro.de/sfs/BAVM_link.php?BAVMnr=148"/>
    <hyperlink ref="P18" r:id="rId8" display="http://www.bav-astro.de/sfs/BAVM_link.php?BAVMnr=148"/>
    <hyperlink ref="P19" r:id="rId9" display="http://www.bav-astro.de/sfs/BAVM_link.php?BAVMnr=148"/>
    <hyperlink ref="P20" r:id="rId10" display="http://www.bav-astro.de/sfs/BAVM_link.php?BAVMnr=148"/>
    <hyperlink ref="P21" r:id="rId11" display="http://www.bav-astro.de/sfs/BAVM_link.php?BAVMnr=148"/>
    <hyperlink ref="P22" r:id="rId12" display="http://www.bav-astro.de/sfs/BAVM_link.php?BAVMnr=148"/>
    <hyperlink ref="P23" r:id="rId13" display="http://www.bav-astro.de/sfs/BAVM_link.php?BAVMnr=148"/>
    <hyperlink ref="P24" r:id="rId14" display="http://www.bav-astro.de/sfs/BAVM_link.php?BAVMnr=148"/>
    <hyperlink ref="P25" r:id="rId15" display="http://www.bav-astro.de/sfs/BAVM_link.php?BAVMnr=148"/>
    <hyperlink ref="P26" r:id="rId16" display="http://www.bav-astro.de/sfs/BAVM_link.php?BAVMnr=148"/>
    <hyperlink ref="P27" r:id="rId17" display="http://www.bav-astro.de/sfs/BAVM_link.php?BAVMnr=148"/>
    <hyperlink ref="P28" r:id="rId18" display="http://www.bav-astro.de/sfs/BAVM_link.php?BAVMnr=148"/>
    <hyperlink ref="P29" r:id="rId19" display="http://www.bav-astro.de/sfs/BAVM_link.php?BAVMnr=148"/>
    <hyperlink ref="P30" r:id="rId20" display="http://www.bav-astro.de/sfs/BAVM_link.php?BAVMnr=148"/>
    <hyperlink ref="P31" r:id="rId21" display="http://www.bav-astro.de/sfs/BAVM_link.php?BAVMnr=148"/>
    <hyperlink ref="P32" r:id="rId22" display="http://www.bav-astro.de/sfs/BAVM_link.php?BAVMnr=148"/>
    <hyperlink ref="P33" r:id="rId23" display="http://www.bav-astro.de/sfs/BAVM_link.php?BAVMnr=148"/>
    <hyperlink ref="P34" r:id="rId24" display="http://www.bav-astro.de/sfs/BAVM_link.php?BAVMnr=148"/>
    <hyperlink ref="P35" r:id="rId25" display="http://www.bav-astro.de/sfs/BAVM_link.php?BAVMnr=148"/>
    <hyperlink ref="P36" r:id="rId26" display="http://www.bav-astro.de/sfs/BAVM_link.php?BAVMnr=148"/>
    <hyperlink ref="P37" r:id="rId27" display="http://www.bav-astro.de/sfs/BAVM_link.php?BAVMnr=148"/>
    <hyperlink ref="P38" r:id="rId28" display="http://www.bav-astro.de/sfs/BAVM_link.php?BAVMnr=148"/>
    <hyperlink ref="P39" r:id="rId29" display="http://www.bav-astro.de/sfs/BAVM_link.php?BAVMnr=148"/>
    <hyperlink ref="P40" r:id="rId30" display="http://www.bav-astro.de/sfs/BAVM_link.php?BAVMnr=148"/>
    <hyperlink ref="P41" r:id="rId31" display="http://www.bav-astro.de/sfs/BAVM_link.php?BAVMnr=148"/>
    <hyperlink ref="P42" r:id="rId32" display="http://www.bav-astro.de/sfs/BAVM_link.php?BAVMnr=148"/>
    <hyperlink ref="P43" r:id="rId33" display="http://www.bav-astro.de/sfs/BAVM_link.php?BAVMnr=148"/>
    <hyperlink ref="P44" r:id="rId34" display="http://www.bav-astro.de/sfs/BAVM_link.php?BAVMnr=148"/>
    <hyperlink ref="P45" r:id="rId35" display="http://www.bav-astro.de/sfs/BAVM_link.php?BAVMnr=148"/>
    <hyperlink ref="P46" r:id="rId36" display="http://www.bav-astro.de/sfs/BAVM_link.php?BAVMnr=148"/>
    <hyperlink ref="P47" r:id="rId37" display="http://www.bav-astro.de/sfs/BAVM_link.php?BAVMnr=148"/>
    <hyperlink ref="P48" r:id="rId38" display="http://www.bav-astro.de/sfs/BAVM_link.php?BAVMnr=148"/>
    <hyperlink ref="P49" r:id="rId39" display="http://www.bav-astro.de/sfs/BAVM_link.php?BAVMnr=148"/>
    <hyperlink ref="P50" r:id="rId40" display="http://www.bav-astro.de/sfs/BAVM_link.php?BAVMnr=148"/>
    <hyperlink ref="P51" r:id="rId41" display="http://www.bav-astro.de/sfs/BAVM_link.php?BAVMnr=148"/>
    <hyperlink ref="P52" r:id="rId42" display="http://www.bav-astro.de/sfs/BAVM_link.php?BAVMnr=148"/>
    <hyperlink ref="P53" r:id="rId43" display="http://www.bav-astro.de/sfs/BAVM_link.php?BAVMnr=148"/>
    <hyperlink ref="P54" r:id="rId44" display="http://www.konkoly.hu/cgi-bin/IBVS?5171"/>
    <hyperlink ref="P55" r:id="rId45" display="http://www.konkoly.hu/cgi-bin/IBVS?5171"/>
    <hyperlink ref="P56" r:id="rId46" display="http://www.konkoly.hu/cgi-bin/IBVS?5171"/>
    <hyperlink ref="P57" r:id="rId47" display="http://www.konkoly.hu/cgi-bin/IBVS?5171"/>
    <hyperlink ref="P58" r:id="rId48" display="http://www.konkoly.hu/cgi-bin/IBVS?5171"/>
    <hyperlink ref="P59" r:id="rId49" display="http://www.konkoly.hu/cgi-bin/IBVS?5171"/>
    <hyperlink ref="P60" r:id="rId50" display="http://www.konkoly.hu/cgi-bin/IBVS?5171"/>
    <hyperlink ref="P61" r:id="rId51" display="http://www.konkoly.hu/cgi-bin/IBVS?5171"/>
    <hyperlink ref="P62" r:id="rId52" display="http://www.konkoly.hu/cgi-bin/IBVS?5171"/>
    <hyperlink ref="P63" r:id="rId53" display="http://www.konkoly.hu/cgi-bin/IBVS?5171"/>
    <hyperlink ref="P64" r:id="rId54" display="http://www.konkoly.hu/cgi-bin/IBVS?5171"/>
    <hyperlink ref="P65" r:id="rId55" display="http://www.konkoly.hu/cgi-bin/IBVS?5171"/>
    <hyperlink ref="P66" r:id="rId56" display="http://www.konkoly.hu/cgi-bin/IBVS?5171"/>
    <hyperlink ref="P67" r:id="rId57" display="http://www.konkoly.hu/cgi-bin/IBVS?5171"/>
    <hyperlink ref="P68" r:id="rId58" display="http://www.konkoly.hu/cgi-bin/IBVS?5171"/>
    <hyperlink ref="P69" r:id="rId59" display="http://www.konkoly.hu/cgi-bin/IBVS?5171"/>
    <hyperlink ref="P70" r:id="rId60" display="http://www.konkoly.hu/cgi-bin/IBVS?5171"/>
    <hyperlink ref="P71" r:id="rId61" display="http://www.konkoly.hu/cgi-bin/IBVS?5171"/>
    <hyperlink ref="P72" r:id="rId62" display="http://www.konkoly.hu/cgi-bin/IBVS?5871"/>
    <hyperlink ref="P73" r:id="rId63" display="http://www.bav-astro.de/sfs/BAVM_link.php?BAVMnr=214"/>
    <hyperlink ref="P74" r:id="rId64" display="http://www.konkoly.hu/cgi-bin/IBVS?5966"/>
    <hyperlink ref="P75" r:id="rId65" display="http://www.konkoly.hu/cgi-bin/IBVS?5992"/>
    <hyperlink ref="P78" r:id="rId66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2024-01-20T04:38:25Z</dcterms:modified>
</cp:coreProperties>
</file>