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81FD9FA-0181-45F8-9584-38D3AC7AF2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C21" i="1"/>
  <c r="Q21" i="1"/>
  <c r="C7" i="1"/>
  <c r="G22" i="1"/>
  <c r="I22" i="1"/>
  <c r="C8" i="1"/>
  <c r="F11" i="1"/>
  <c r="G11" i="1"/>
  <c r="E14" i="1"/>
  <c r="C17" i="1"/>
  <c r="G21" i="1"/>
  <c r="E21" i="1"/>
  <c r="F21" i="1"/>
  <c r="H21" i="1"/>
  <c r="C12" i="1"/>
  <c r="C16" i="1" l="1"/>
  <c r="D18" i="1" s="1"/>
  <c r="E15" i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<sst xmlns="http://schemas.openxmlformats.org/spreadsheetml/2006/main" count="49" uniqueCount="46">
  <si>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</si>
  <si>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</si>
  <si>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</si>
  <si>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</si>
  <si>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</si>
  <si>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</si>
  <si>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</si>
  <si>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</si>
  <si>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</si>
  <si>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</si>
  <si>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</si>
  <si>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</si>
  <si>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</si>
  <si>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</si>
  <si>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</si>
  <si>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</si>
  <si>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</si>
  <si>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</si>
  <si>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</si>
  <si>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</si>
  <si>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</si>
  <si>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</si>
  <si>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</si>
  <si>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</si>
  <si>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</si>
  <si>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</si>
  <si>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</si>
  <si>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</si>
  <si>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</si>
  <si>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</si>
  <si>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</si>
  <si>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</si>
  <si>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</si>
  <si>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</si>
  <si>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</si>
  <si>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</si>
  <si>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</si>
  <si>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</si>
  <si>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</si>
  <si>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</si>
  <si>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EA/RS</t>
  </si>
  <si>
    <t>IBVS 6118</t>
  </si>
  <si>
    <t>GCVS</t>
  </si>
  <si>
    <t>I</t>
  </si>
  <si>
    <t>CCD</t>
  </si>
  <si>
    <t>V0969 Cas / GSC 4032-1015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</si>
</sst>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8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V00969 Cas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2-47E9-9DED-81F015817D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-0.6098000000056345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2-47E9-9DED-81F015817D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52-47E9-9DED-81F015817D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52-47E9-9DED-81F015817D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52-47E9-9DED-81F015817D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52-47E9-9DED-81F015817D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52-47E9-9DED-81F015817D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-0.6098000000056345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52-47E9-9DED-81F01581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95944"/>
        <c:axId val="1"/>
      </c:scatterChart>
      <c:valAx>
        <c:axId val="720495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495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19050</xdr:rowOff>
    </xdr:from>
    <xdr:to>
      <xdr:col>17</xdr:col>
      <xdr:colOff>438150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F02812-1F15-E48A-7341-36E3C69FF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45</v>
      </c>
    </row>
    <row r="2" spans="1:7" x14ac:dyDescent="0.2">
      <c r="A2" t="s">
        <v>24</v>
      </c>
      <c r="B2" t="s">
        <v>40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49938.523000000001</v>
      </c>
      <c r="D4" s="8">
        <v>2.5409000000000002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49938.523000000001</v>
      </c>
      <c r="D7" s="28" t="s">
        <v>12</v>
      </c>
    </row>
    <row r="8" spans="1:7" x14ac:dyDescent="0.2">
      <c r="A8" t="s">
        <v>3</v>
      </c>
      <c r="C8">
        <f>+D4</f>
        <v>2.5409000000000002</v>
      </c>
      <c r="D8" s="28" t="s">
        <v>12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17</v>
      </c>
      <c r="B12" s="11"/>
      <c r="C12" s="23">
        <f ca="1">SLOPE(INDIRECT($G$11):G992,INDIRECT($F$11):F992)</f>
        <v>-2.3517161589110469E-4</v>
      </c>
      <c r="D12" s="2"/>
      <c r="E12" s="11"/>
    </row>
    <row r="13" spans="1:7" x14ac:dyDescent="0.2">
      <c r="A13" s="11" t="s">
        <v>19</v>
      </c>
      <c r="B13" s="11"/>
      <c r="C13" s="2" t="s">
        <v>14</v>
      </c>
      <c r="D13" s="15" t="s">
        <v>37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NOW()+15018.5+$C$9/24</f>
        <v>60329.736804398148</v>
      </c>
    </row>
    <row r="15" spans="1:7" x14ac:dyDescent="0.2">
      <c r="A15" s="13" t="s">
        <v>18</v>
      </c>
      <c r="B15" s="11"/>
      <c r="C15" s="14">
        <f ca="1">(C7+C11)+(C8+C12)*INT(MAX(F21:F3533))</f>
        <v>56526.466899999999</v>
      </c>
      <c r="D15" s="15" t="s">
        <v>38</v>
      </c>
      <c r="E15" s="16">
        <f ca="1">ROUND(2*(E14-$C$7)/$C$8,0)/2+E13</f>
        <v>4090.5</v>
      </c>
    </row>
    <row r="16" spans="1:7" x14ac:dyDescent="0.2">
      <c r="A16" s="17" t="s">
        <v>4</v>
      </c>
      <c r="B16" s="11"/>
      <c r="C16" s="18">
        <f ca="1">+C8+C12</f>
        <v>2.5406648283841089</v>
      </c>
      <c r="D16" s="15" t="s">
        <v>39</v>
      </c>
      <c r="E16" s="25">
        <f ca="1">ROUND(2*(E14-$C$15)/$C$16,0)/2+E13</f>
        <v>1498</v>
      </c>
    </row>
    <row r="17" spans="1:17" ht="13.5" thickBot="1" x14ac:dyDescent="0.25">
      <c r="A17" s="15" t="s">
        <v>30</v>
      </c>
      <c r="B17" s="11"/>
      <c r="C17" s="11">
        <f>COUNT(C21:C2191)</f>
        <v>2</v>
      </c>
      <c r="D17" s="15" t="s">
        <v>34</v>
      </c>
      <c r="E17" s="19">
        <f ca="1">+$C$15+$C$16*E16-15018.5-$C$9/24</f>
        <v>45314.278646252729</v>
      </c>
    </row>
    <row r="18" spans="1:17" ht="14.25" thickTop="1" thickBot="1" x14ac:dyDescent="0.25">
      <c r="A18" s="17" t="s">
        <v>5</v>
      </c>
      <c r="B18" s="11"/>
      <c r="C18" s="20">
        <f ca="1">+C15</f>
        <v>56526.466899999999</v>
      </c>
      <c r="D18" s="21">
        <f ca="1">+C16</f>
        <v>2.5406648283841089</v>
      </c>
      <c r="E18" s="22" t="s">
        <v>35</v>
      </c>
    </row>
    <row r="19" spans="1:17" ht="13.5" thickTop="1" x14ac:dyDescent="0.2">
      <c r="A19" s="26" t="s">
        <v>36</v>
      </c>
      <c r="E19" s="27">
        <v>21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42</v>
      </c>
      <c r="I20" s="6" t="s">
        <v>29</v>
      </c>
      <c r="J20" s="6" t="s">
        <v>44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</row>
    <row r="21" spans="1:17" x14ac:dyDescent="0.2">
      <c r="A21" t="s">
        <v>12</v>
      </c>
      <c r="C21" s="9">
        <f>+C$4</f>
        <v>49938.523000000001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34920.023000000001</v>
      </c>
    </row>
    <row r="22" spans="1:17" x14ac:dyDescent="0.2">
      <c r="A22" s="29" t="s">
        <v>41</v>
      </c>
      <c r="B22" s="30" t="s">
        <v>43</v>
      </c>
      <c r="C22" s="31">
        <v>56526.466899999999</v>
      </c>
      <c r="D22" s="32">
        <v>2.4199999999999999E-2</v>
      </c>
      <c r="E22">
        <f>+(C22-C$7)/C$8</f>
        <v>2592.7600062969805</v>
      </c>
      <c r="F22">
        <f>ROUND(2*E22,0)/2</f>
        <v>2593</v>
      </c>
      <c r="G22">
        <f>+C22-(C$7+F22*C$8)</f>
        <v>-0.6098000000056345</v>
      </c>
      <c r="I22">
        <f>+G22</f>
        <v>-0.6098000000056345</v>
      </c>
      <c r="O22">
        <f ca="1">+C$11+C$12*$F22</f>
        <v>-0.6098000000056345</v>
      </c>
      <c r="Q22" s="1">
        <f>+C22-15018.5</f>
        <v>41507.966899999999</v>
      </c>
    </row>
    <row r="23" spans="1:17" x14ac:dyDescent="0.2">
      <c r="C23" s="9"/>
      <c r="D23" s="9"/>
      <c r="Q23" s="1"/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2024-01-20T04:40:59Z</dcterms:modified>
</cp:coreProperties>
</file>