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0FBF221-62CF-4208-9B14-A481BC7786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I29" i="1" s="1"/>
  <c r="Q29" i="1"/>
  <c r="E47" i="1"/>
  <c r="F47" i="1" s="1"/>
  <c r="G47" i="1" s="1"/>
  <c r="K47" i="1" s="1"/>
  <c r="Q47" i="1"/>
  <c r="E48" i="1"/>
  <c r="F48" i="1" s="1"/>
  <c r="G48" i="1" s="1"/>
  <c r="K48" i="1" s="1"/>
  <c r="Q48" i="1"/>
  <c r="E43" i="1"/>
  <c r="F43" i="1" s="1"/>
  <c r="G43" i="1" s="1"/>
  <c r="K43" i="1" s="1"/>
  <c r="E46" i="1"/>
  <c r="F46" i="1" s="1"/>
  <c r="G46" i="1" s="1"/>
  <c r="K46" i="1" s="1"/>
  <c r="D9" i="1"/>
  <c r="C9" i="1"/>
  <c r="Q36" i="1"/>
  <c r="Q37" i="1"/>
  <c r="Q38" i="1"/>
  <c r="Q39" i="1"/>
  <c r="Q40" i="1"/>
  <c r="Q41" i="1"/>
  <c r="Q42" i="1"/>
  <c r="Q43" i="1"/>
  <c r="Q44" i="1"/>
  <c r="Q45" i="1"/>
  <c r="Q46" i="1"/>
  <c r="E21" i="1"/>
  <c r="F21" i="1" s="1"/>
  <c r="G21" i="1" s="1"/>
  <c r="K21" i="1" s="1"/>
  <c r="E25" i="1"/>
  <c r="F25" i="1" s="1"/>
  <c r="G25" i="1" s="1"/>
  <c r="K25" i="1" s="1"/>
  <c r="E28" i="1"/>
  <c r="F28" i="1" s="1"/>
  <c r="G28" i="1" s="1"/>
  <c r="J28" i="1" s="1"/>
  <c r="E32" i="1"/>
  <c r="F32" i="1" s="1"/>
  <c r="G32" i="1" s="1"/>
  <c r="J32" i="1" s="1"/>
  <c r="E23" i="1"/>
  <c r="F23" i="1" s="1"/>
  <c r="G23" i="1" s="1"/>
  <c r="K23" i="1" s="1"/>
  <c r="E26" i="1"/>
  <c r="F26" i="1" s="1"/>
  <c r="G26" i="1" s="1"/>
  <c r="K26" i="1" s="1"/>
  <c r="E34" i="1"/>
  <c r="F34" i="1" s="1"/>
  <c r="G34" i="1" s="1"/>
  <c r="K34" i="1" s="1"/>
  <c r="Q34" i="1"/>
  <c r="Q35" i="1"/>
  <c r="Q32" i="1"/>
  <c r="Q33" i="1"/>
  <c r="Q26" i="1"/>
  <c r="Q27" i="1"/>
  <c r="Q28" i="1"/>
  <c r="Q30" i="1"/>
  <c r="Q31" i="1"/>
  <c r="Q25" i="1"/>
  <c r="Q23" i="1"/>
  <c r="Q24" i="1"/>
  <c r="F14" i="1"/>
  <c r="C17" i="1"/>
  <c r="Q22" i="1"/>
  <c r="E36" i="1"/>
  <c r="F36" i="1" s="1"/>
  <c r="G36" i="1" s="1"/>
  <c r="K36" i="1" s="1"/>
  <c r="E31" i="1"/>
  <c r="F31" i="1" s="1"/>
  <c r="G31" i="1" s="1"/>
  <c r="K31" i="1" s="1"/>
  <c r="Q21" i="1"/>
  <c r="E38" i="1"/>
  <c r="F38" i="1" s="1"/>
  <c r="G38" i="1" s="1"/>
  <c r="K38" i="1" s="1"/>
  <c r="E40" i="1"/>
  <c r="F40" i="1" s="1"/>
  <c r="G40" i="1" s="1"/>
  <c r="K40" i="1" s="1"/>
  <c r="E45" i="1"/>
  <c r="F45" i="1" s="1"/>
  <c r="G45" i="1" s="1"/>
  <c r="K45" i="1" s="1"/>
  <c r="E37" i="1"/>
  <c r="F37" i="1" s="1"/>
  <c r="G37" i="1" s="1"/>
  <c r="K37" i="1" s="1"/>
  <c r="E42" i="1"/>
  <c r="F42" i="1" s="1"/>
  <c r="G42" i="1" s="1"/>
  <c r="K42" i="1" s="1"/>
  <c r="E35" i="1"/>
  <c r="F35" i="1" s="1"/>
  <c r="G35" i="1" s="1"/>
  <c r="K35" i="1" s="1"/>
  <c r="E24" i="1"/>
  <c r="F24" i="1" s="1"/>
  <c r="G24" i="1" s="1"/>
  <c r="K24" i="1" s="1"/>
  <c r="E33" i="1"/>
  <c r="F33" i="1" s="1"/>
  <c r="G33" i="1" s="1"/>
  <c r="J33" i="1" s="1"/>
  <c r="E22" i="1"/>
  <c r="F22" i="1" s="1"/>
  <c r="G22" i="1" s="1"/>
  <c r="K22" i="1" s="1"/>
  <c r="E39" i="1"/>
  <c r="F39" i="1" s="1"/>
  <c r="G39" i="1" s="1"/>
  <c r="K39" i="1" s="1"/>
  <c r="E30" i="1"/>
  <c r="F30" i="1" s="1"/>
  <c r="G30" i="1" s="1"/>
  <c r="J30" i="1" s="1"/>
  <c r="E44" i="1"/>
  <c r="F44" i="1" s="1"/>
  <c r="G44" i="1" s="1"/>
  <c r="K44" i="1" s="1"/>
  <c r="E27" i="1"/>
  <c r="F27" i="1" s="1"/>
  <c r="G27" i="1" s="1"/>
  <c r="K27" i="1" s="1"/>
  <c r="E41" i="1"/>
  <c r="F41" i="1" s="1"/>
  <c r="G41" i="1" s="1"/>
  <c r="K41" i="1" s="1"/>
  <c r="C11" i="1"/>
  <c r="C12" i="1"/>
  <c r="O29" i="1" l="1"/>
  <c r="O47" i="1"/>
  <c r="O48" i="1"/>
  <c r="O28" i="1"/>
  <c r="O22" i="1"/>
  <c r="O30" i="1"/>
  <c r="O37" i="1"/>
  <c r="O44" i="1"/>
  <c r="O45" i="1"/>
  <c r="O32" i="1"/>
  <c r="O21" i="1"/>
  <c r="O40" i="1"/>
  <c r="O24" i="1"/>
  <c r="O38" i="1"/>
  <c r="O34" i="1"/>
  <c r="O23" i="1"/>
  <c r="O41" i="1"/>
  <c r="O26" i="1"/>
  <c r="O31" i="1"/>
  <c r="O36" i="1"/>
  <c r="O43" i="1"/>
  <c r="O42" i="1"/>
  <c r="C15" i="1"/>
  <c r="O39" i="1"/>
  <c r="O35" i="1"/>
  <c r="O25" i="1"/>
  <c r="O46" i="1"/>
  <c r="O33" i="1"/>
  <c r="O27" i="1"/>
  <c r="C16" i="1"/>
  <c r="D18" i="1" s="1"/>
  <c r="F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<sst xmlns="http://schemas.openxmlformats.org/spreadsheetml/2006/main" count="108" uniqueCount="66">
  <si>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</si>
  <si>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</si>
  <si>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</si>
  <si>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</si>
  <si>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</si>
  <si>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</si>
  <si>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</si>
  <si>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</si>
  <si>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</si>
  <si>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</si>
  <si>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</si>
  <si>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</si>
  <si>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</si>
  <si>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</si>
  <si>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</si>
  <si>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</si>
  <si>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</si>
  <si>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</si>
  <si>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</si>
  <si>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</si>
  <si>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</si>
  <si>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</si>
  <si>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</si>
  <si>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</si>
  <si>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</si>
  <si>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</si>
  <si>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</si>
  <si>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</si>
  <si>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</si>
  <si>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</si>
  <si>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</si>
  <si>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</si>
  <si>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</si>
  <si>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</si>
  <si>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</si>
  <si>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Per</t>
  </si>
  <si>
    <t>EW</t>
  </si>
  <si>
    <t>IBVS 5686 Eph.</t>
  </si>
  <si>
    <t>IBVS 5686</t>
  </si>
  <si>
    <t>G3258-0448_Per.xls</t>
  </si>
  <si>
    <t>IBVS 5586</t>
  </si>
  <si>
    <t>IBVS 5586 Eph.</t>
  </si>
  <si>
    <t>NSV 49</t>
  </si>
  <si>
    <t>V1007 Cas / GSC 3258-0448</t>
  </si>
  <si>
    <t>IBVS 5871</t>
  </si>
  <si>
    <t>II</t>
  </si>
  <si>
    <t>Add cycle</t>
  </si>
  <si>
    <t>Old Cycle</t>
  </si>
  <si>
    <t>OEJV 0137</t>
  </si>
  <si>
    <t>I</t>
  </si>
  <si>
    <t>IBVS 5960</t>
  </si>
  <si>
    <t>IBVS 6042</t>
  </si>
  <si>
    <t>OEJV 0160</t>
  </si>
  <si>
    <t>IBVS 6070</t>
  </si>
  <si>
    <t>IBVS 6152</t>
  </si>
  <si>
    <t>OEJV 0179</t>
  </si>
  <si>
    <t>OEJV 0211</t>
  </si>
  <si>
    <t>VSB 069</t>
  </si>
  <si>
    <t>V</t>
  </si>
  <si>
    <t>OEJV 250</t>
  </si>
  <si>
    <t>12.00-12.44</t>
  </si>
  <si>
    <t>Mag R1</t>
  </si>
  <si>
    <t>BAD?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</si>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</sst>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21" fillId="0" borderId="0" xfId="0" applyFont="1" applyAlignment="1"/>
    <xf numFmtId="0" fontId="34" fillId="0" borderId="0" xfId="0" applyFont="1" applyAlignment="1">
      <alignment horizontal="center"/>
    </xf>
    <xf numFmtId="0" fontId="0" fillId="25" borderId="12" xfId="0" applyFill="1" applyBorder="1" applyAlignment="1">
      <alignment horizontal="right" vertical="center"/>
    </xf>
    <xf numFmtId="0" fontId="0" fillId="25" borderId="13" xfId="0" applyFill="1" applyBorder="1" applyAlignment="1">
      <alignment horizontal="center" vertical="center"/>
    </xf>
    <xf numFmtId="0" fontId="35" fillId="0" borderId="14" xfId="0" applyFont="1" applyBorder="1" applyAlignment="1">
      <alignment horizontal="right" vertical="top"/>
    </xf>
    <xf numFmtId="0" fontId="12" fillId="0" borderId="15" xfId="0" applyFont="1" applyBorder="1">
      <alignment vertical="top"/>
    </xf>
    <xf numFmtId="0" fontId="9" fillId="0" borderId="15" xfId="0" applyFont="1" applyBorder="1">
      <alignment vertical="top"/>
    </xf>
    <xf numFmtId="0" fontId="8" fillId="0" borderId="15" xfId="0" applyFont="1" applyBorder="1" applyAlignment="1"/>
    <xf numFmtId="22" fontId="8" fillId="0" borderId="15" xfId="0" applyNumberFormat="1" applyFont="1" applyBorder="1">
      <alignment vertical="top"/>
    </xf>
    <xf numFmtId="22" fontId="36" fillId="0" borderId="16" xfId="0" applyNumberFormat="1" applyFont="1" applyBorder="1" applyAlignment="1"/>
    <xf numFmtId="0" fontId="35" fillId="0" borderId="17" xfId="0" applyFont="1" applyBorder="1" applyAlignment="1">
      <alignment horizontal="right"/>
    </xf>
    <xf numFmtId="0" fontId="31" fillId="0" borderId="0" xfId="41" applyFont="1" applyFill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V1007 Cas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-14562</c:v>
                </c:pt>
                <c:pt idx="1">
                  <c:v>-4225.5</c:v>
                </c:pt>
                <c:pt idx="2">
                  <c:v>-3337.5</c:v>
                </c:pt>
                <c:pt idx="3">
                  <c:v>-3196</c:v>
                </c:pt>
                <c:pt idx="4">
                  <c:v>-1966.5</c:v>
                </c:pt>
                <c:pt idx="5">
                  <c:v>-997.5</c:v>
                </c:pt>
                <c:pt idx="6">
                  <c:v>-997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277.5</c:v>
                </c:pt>
                <c:pt idx="11">
                  <c:v>2427.5</c:v>
                </c:pt>
                <c:pt idx="12">
                  <c:v>2428</c:v>
                </c:pt>
                <c:pt idx="13">
                  <c:v>3078</c:v>
                </c:pt>
                <c:pt idx="14">
                  <c:v>3433</c:v>
                </c:pt>
                <c:pt idx="15">
                  <c:v>5442.5</c:v>
                </c:pt>
                <c:pt idx="16">
                  <c:v>5442.5</c:v>
                </c:pt>
                <c:pt idx="17">
                  <c:v>5442.5</c:v>
                </c:pt>
                <c:pt idx="18">
                  <c:v>5533</c:v>
                </c:pt>
                <c:pt idx="19">
                  <c:v>5620</c:v>
                </c:pt>
                <c:pt idx="20">
                  <c:v>5620</c:v>
                </c:pt>
                <c:pt idx="21">
                  <c:v>5620</c:v>
                </c:pt>
                <c:pt idx="22">
                  <c:v>5701</c:v>
                </c:pt>
                <c:pt idx="23">
                  <c:v>5701</c:v>
                </c:pt>
                <c:pt idx="24">
                  <c:v>5701</c:v>
                </c:pt>
                <c:pt idx="25">
                  <c:v>8761</c:v>
                </c:pt>
                <c:pt idx="26">
                  <c:v>11251.5</c:v>
                </c:pt>
                <c:pt idx="27">
                  <c:v>12489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8F-4D4C-AF71-95C736BB44E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-14562</c:v>
                </c:pt>
                <c:pt idx="1">
                  <c:v>-4225.5</c:v>
                </c:pt>
                <c:pt idx="2">
                  <c:v>-3337.5</c:v>
                </c:pt>
                <c:pt idx="3">
                  <c:v>-3196</c:v>
                </c:pt>
                <c:pt idx="4">
                  <c:v>-1966.5</c:v>
                </c:pt>
                <c:pt idx="5">
                  <c:v>-997.5</c:v>
                </c:pt>
                <c:pt idx="6">
                  <c:v>-997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277.5</c:v>
                </c:pt>
                <c:pt idx="11">
                  <c:v>2427.5</c:v>
                </c:pt>
                <c:pt idx="12">
                  <c:v>2428</c:v>
                </c:pt>
                <c:pt idx="13">
                  <c:v>3078</c:v>
                </c:pt>
                <c:pt idx="14">
                  <c:v>3433</c:v>
                </c:pt>
                <c:pt idx="15">
                  <c:v>5442.5</c:v>
                </c:pt>
                <c:pt idx="16">
                  <c:v>5442.5</c:v>
                </c:pt>
                <c:pt idx="17">
                  <c:v>5442.5</c:v>
                </c:pt>
                <c:pt idx="18">
                  <c:v>5533</c:v>
                </c:pt>
                <c:pt idx="19">
                  <c:v>5620</c:v>
                </c:pt>
                <c:pt idx="20">
                  <c:v>5620</c:v>
                </c:pt>
                <c:pt idx="21">
                  <c:v>5620</c:v>
                </c:pt>
                <c:pt idx="22">
                  <c:v>5701</c:v>
                </c:pt>
                <c:pt idx="23">
                  <c:v>5701</c:v>
                </c:pt>
                <c:pt idx="24">
                  <c:v>5701</c:v>
                </c:pt>
                <c:pt idx="25">
                  <c:v>8761</c:v>
                </c:pt>
                <c:pt idx="26">
                  <c:v>11251.5</c:v>
                </c:pt>
                <c:pt idx="27">
                  <c:v>12489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8F-4D4C-AF71-95C736BB44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-14562</c:v>
                </c:pt>
                <c:pt idx="1">
                  <c:v>-4225.5</c:v>
                </c:pt>
                <c:pt idx="2">
                  <c:v>-3337.5</c:v>
                </c:pt>
                <c:pt idx="3">
                  <c:v>-3196</c:v>
                </c:pt>
                <c:pt idx="4">
                  <c:v>-1966.5</c:v>
                </c:pt>
                <c:pt idx="5">
                  <c:v>-997.5</c:v>
                </c:pt>
                <c:pt idx="6">
                  <c:v>-997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277.5</c:v>
                </c:pt>
                <c:pt idx="11">
                  <c:v>2427.5</c:v>
                </c:pt>
                <c:pt idx="12">
                  <c:v>2428</c:v>
                </c:pt>
                <c:pt idx="13">
                  <c:v>3078</c:v>
                </c:pt>
                <c:pt idx="14">
                  <c:v>3433</c:v>
                </c:pt>
                <c:pt idx="15">
                  <c:v>5442.5</c:v>
                </c:pt>
                <c:pt idx="16">
                  <c:v>5442.5</c:v>
                </c:pt>
                <c:pt idx="17">
                  <c:v>5442.5</c:v>
                </c:pt>
                <c:pt idx="18">
                  <c:v>5533</c:v>
                </c:pt>
                <c:pt idx="19">
                  <c:v>5620</c:v>
                </c:pt>
                <c:pt idx="20">
                  <c:v>5620</c:v>
                </c:pt>
                <c:pt idx="21">
                  <c:v>5620</c:v>
                </c:pt>
                <c:pt idx="22">
                  <c:v>5701</c:v>
                </c:pt>
                <c:pt idx="23">
                  <c:v>5701</c:v>
                </c:pt>
                <c:pt idx="24">
                  <c:v>5701</c:v>
                </c:pt>
                <c:pt idx="25">
                  <c:v>8761</c:v>
                </c:pt>
                <c:pt idx="26">
                  <c:v>11251.5</c:v>
                </c:pt>
                <c:pt idx="27">
                  <c:v>12489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-6.959000020287931E-4</c:v>
                </c:pt>
                <c:pt idx="9">
                  <c:v>3.9999999717110768E-4</c:v>
                </c:pt>
                <c:pt idx="11">
                  <c:v>-5.4055000000516884E-3</c:v>
                </c:pt>
                <c:pt idx="12">
                  <c:v>-4.3096000008517876E-3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8F-4D4C-AF71-95C736BB44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-14562</c:v>
                </c:pt>
                <c:pt idx="1">
                  <c:v>-4225.5</c:v>
                </c:pt>
                <c:pt idx="2">
                  <c:v>-3337.5</c:v>
                </c:pt>
                <c:pt idx="3">
                  <c:v>-3196</c:v>
                </c:pt>
                <c:pt idx="4">
                  <c:v>-1966.5</c:v>
                </c:pt>
                <c:pt idx="5">
                  <c:v>-997.5</c:v>
                </c:pt>
                <c:pt idx="6">
                  <c:v>-997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277.5</c:v>
                </c:pt>
                <c:pt idx="11">
                  <c:v>2427.5</c:v>
                </c:pt>
                <c:pt idx="12">
                  <c:v>2428</c:v>
                </c:pt>
                <c:pt idx="13">
                  <c:v>3078</c:v>
                </c:pt>
                <c:pt idx="14">
                  <c:v>3433</c:v>
                </c:pt>
                <c:pt idx="15">
                  <c:v>5442.5</c:v>
                </c:pt>
                <c:pt idx="16">
                  <c:v>5442.5</c:v>
                </c:pt>
                <c:pt idx="17">
                  <c:v>5442.5</c:v>
                </c:pt>
                <c:pt idx="18">
                  <c:v>5533</c:v>
                </c:pt>
                <c:pt idx="19">
                  <c:v>5620</c:v>
                </c:pt>
                <c:pt idx="20">
                  <c:v>5620</c:v>
                </c:pt>
                <c:pt idx="21">
                  <c:v>5620</c:v>
                </c:pt>
                <c:pt idx="22">
                  <c:v>5701</c:v>
                </c:pt>
                <c:pt idx="23">
                  <c:v>5701</c:v>
                </c:pt>
                <c:pt idx="24">
                  <c:v>5701</c:v>
                </c:pt>
                <c:pt idx="25">
                  <c:v>8761</c:v>
                </c:pt>
                <c:pt idx="26">
                  <c:v>11251.5</c:v>
                </c:pt>
                <c:pt idx="27">
                  <c:v>12489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-4.5916000017314218E-3</c:v>
                </c:pt>
                <c:pt idx="1">
                  <c:v>-5.089999467600137E-5</c:v>
                </c:pt>
                <c:pt idx="2">
                  <c:v>-8.7250000069616362E-4</c:v>
                </c:pt>
                <c:pt idx="3">
                  <c:v>1.5971999964676797E-3</c:v>
                </c:pt>
                <c:pt idx="4">
                  <c:v>5.3253000005497597E-3</c:v>
                </c:pt>
                <c:pt idx="5">
                  <c:v>2.9499999072868377E-5</c:v>
                </c:pt>
                <c:pt idx="6">
                  <c:v>-6.4600004407111555E-5</c:v>
                </c:pt>
                <c:pt idx="10">
                  <c:v>-4.4754999980796129E-3</c:v>
                </c:pt>
                <c:pt idx="13">
                  <c:v>-5.9595999991870485E-3</c:v>
                </c:pt>
                <c:pt idx="14">
                  <c:v>-7.9705999960424379E-3</c:v>
                </c:pt>
                <c:pt idx="15">
                  <c:v>-1.276849983696593E-2</c:v>
                </c:pt>
                <c:pt idx="16">
                  <c:v>-1.2728499998047482E-2</c:v>
                </c:pt>
                <c:pt idx="17">
                  <c:v>-1.2098499857529532E-2</c:v>
                </c:pt>
                <c:pt idx="18">
                  <c:v>-1.1030599955120124E-2</c:v>
                </c:pt>
                <c:pt idx="19">
                  <c:v>-1.2134000047808513E-2</c:v>
                </c:pt>
                <c:pt idx="20">
                  <c:v>-1.2074000056600198E-2</c:v>
                </c:pt>
                <c:pt idx="21">
                  <c:v>-1.1553999822353944E-2</c:v>
                </c:pt>
                <c:pt idx="22">
                  <c:v>-1.5828199844690971E-2</c:v>
                </c:pt>
                <c:pt idx="23">
                  <c:v>-1.5688200175645761E-2</c:v>
                </c:pt>
                <c:pt idx="24">
                  <c:v>-1.5188200093689375E-2</c:v>
                </c:pt>
                <c:pt idx="25">
                  <c:v>-2.3540200003481004E-2</c:v>
                </c:pt>
                <c:pt idx="26">
                  <c:v>-2.3422300000675023E-2</c:v>
                </c:pt>
                <c:pt idx="27">
                  <c:v>-2.6439800007210579E-2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8F-4D4C-AF71-95C736BB44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-14562</c:v>
                </c:pt>
                <c:pt idx="1">
                  <c:v>-4225.5</c:v>
                </c:pt>
                <c:pt idx="2">
                  <c:v>-3337.5</c:v>
                </c:pt>
                <c:pt idx="3">
                  <c:v>-3196</c:v>
                </c:pt>
                <c:pt idx="4">
                  <c:v>-1966.5</c:v>
                </c:pt>
                <c:pt idx="5">
                  <c:v>-997.5</c:v>
                </c:pt>
                <c:pt idx="6">
                  <c:v>-997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277.5</c:v>
                </c:pt>
                <c:pt idx="11">
                  <c:v>2427.5</c:v>
                </c:pt>
                <c:pt idx="12">
                  <c:v>2428</c:v>
                </c:pt>
                <c:pt idx="13">
                  <c:v>3078</c:v>
                </c:pt>
                <c:pt idx="14">
                  <c:v>3433</c:v>
                </c:pt>
                <c:pt idx="15">
                  <c:v>5442.5</c:v>
                </c:pt>
                <c:pt idx="16">
                  <c:v>5442.5</c:v>
                </c:pt>
                <c:pt idx="17">
                  <c:v>5442.5</c:v>
                </c:pt>
                <c:pt idx="18">
                  <c:v>5533</c:v>
                </c:pt>
                <c:pt idx="19">
                  <c:v>5620</c:v>
                </c:pt>
                <c:pt idx="20">
                  <c:v>5620</c:v>
                </c:pt>
                <c:pt idx="21">
                  <c:v>5620</c:v>
                </c:pt>
                <c:pt idx="22">
                  <c:v>5701</c:v>
                </c:pt>
                <c:pt idx="23">
                  <c:v>5701</c:v>
                </c:pt>
                <c:pt idx="24">
                  <c:v>5701</c:v>
                </c:pt>
                <c:pt idx="25">
                  <c:v>8761</c:v>
                </c:pt>
                <c:pt idx="26">
                  <c:v>11251.5</c:v>
                </c:pt>
                <c:pt idx="27">
                  <c:v>12489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8F-4D4C-AF71-95C736BB44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-14562</c:v>
                </c:pt>
                <c:pt idx="1">
                  <c:v>-4225.5</c:v>
                </c:pt>
                <c:pt idx="2">
                  <c:v>-3337.5</c:v>
                </c:pt>
                <c:pt idx="3">
                  <c:v>-3196</c:v>
                </c:pt>
                <c:pt idx="4">
                  <c:v>-1966.5</c:v>
                </c:pt>
                <c:pt idx="5">
                  <c:v>-997.5</c:v>
                </c:pt>
                <c:pt idx="6">
                  <c:v>-997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277.5</c:v>
                </c:pt>
                <c:pt idx="11">
                  <c:v>2427.5</c:v>
                </c:pt>
                <c:pt idx="12">
                  <c:v>2428</c:v>
                </c:pt>
                <c:pt idx="13">
                  <c:v>3078</c:v>
                </c:pt>
                <c:pt idx="14">
                  <c:v>3433</c:v>
                </c:pt>
                <c:pt idx="15">
                  <c:v>5442.5</c:v>
                </c:pt>
                <c:pt idx="16">
                  <c:v>5442.5</c:v>
                </c:pt>
                <c:pt idx="17">
                  <c:v>5442.5</c:v>
                </c:pt>
                <c:pt idx="18">
                  <c:v>5533</c:v>
                </c:pt>
                <c:pt idx="19">
                  <c:v>5620</c:v>
                </c:pt>
                <c:pt idx="20">
                  <c:v>5620</c:v>
                </c:pt>
                <c:pt idx="21">
                  <c:v>5620</c:v>
                </c:pt>
                <c:pt idx="22">
                  <c:v>5701</c:v>
                </c:pt>
                <c:pt idx="23">
                  <c:v>5701</c:v>
                </c:pt>
                <c:pt idx="24">
                  <c:v>5701</c:v>
                </c:pt>
                <c:pt idx="25">
                  <c:v>8761</c:v>
                </c:pt>
                <c:pt idx="26">
                  <c:v>11251.5</c:v>
                </c:pt>
                <c:pt idx="27">
                  <c:v>12489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8F-4D4C-AF71-95C736BB44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1.2999999999999999E-3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1.6999999999999999E-3</c:v>
                  </c:pt>
                  <c:pt idx="9">
                    <c:v>1.1999999999999999E-3</c:v>
                  </c:pt>
                  <c:pt idx="10">
                    <c:v>6.0000000000000006E-4</c:v>
                  </c:pt>
                  <c:pt idx="11">
                    <c:v>1.1999999999999999E-3</c:v>
                  </c:pt>
                  <c:pt idx="12">
                    <c:v>8.9999999999999998E-4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5.0000000000000002E-5</c:v>
                  </c:pt>
                  <c:pt idx="27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-14562</c:v>
                </c:pt>
                <c:pt idx="1">
                  <c:v>-4225.5</c:v>
                </c:pt>
                <c:pt idx="2">
                  <c:v>-3337.5</c:v>
                </c:pt>
                <c:pt idx="3">
                  <c:v>-3196</c:v>
                </c:pt>
                <c:pt idx="4">
                  <c:v>-1966.5</c:v>
                </c:pt>
                <c:pt idx="5">
                  <c:v>-997.5</c:v>
                </c:pt>
                <c:pt idx="6">
                  <c:v>-997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277.5</c:v>
                </c:pt>
                <c:pt idx="11">
                  <c:v>2427.5</c:v>
                </c:pt>
                <c:pt idx="12">
                  <c:v>2428</c:v>
                </c:pt>
                <c:pt idx="13">
                  <c:v>3078</c:v>
                </c:pt>
                <c:pt idx="14">
                  <c:v>3433</c:v>
                </c:pt>
                <c:pt idx="15">
                  <c:v>5442.5</c:v>
                </c:pt>
                <c:pt idx="16">
                  <c:v>5442.5</c:v>
                </c:pt>
                <c:pt idx="17">
                  <c:v>5442.5</c:v>
                </c:pt>
                <c:pt idx="18">
                  <c:v>5533</c:v>
                </c:pt>
                <c:pt idx="19">
                  <c:v>5620</c:v>
                </c:pt>
                <c:pt idx="20">
                  <c:v>5620</c:v>
                </c:pt>
                <c:pt idx="21">
                  <c:v>5620</c:v>
                </c:pt>
                <c:pt idx="22">
                  <c:v>5701</c:v>
                </c:pt>
                <c:pt idx="23">
                  <c:v>5701</c:v>
                </c:pt>
                <c:pt idx="24">
                  <c:v>5701</c:v>
                </c:pt>
                <c:pt idx="25">
                  <c:v>8761</c:v>
                </c:pt>
                <c:pt idx="26">
                  <c:v>11251.5</c:v>
                </c:pt>
                <c:pt idx="27">
                  <c:v>12489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8F-4D4C-AF71-95C736BB44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-14562</c:v>
                </c:pt>
                <c:pt idx="1">
                  <c:v>-4225.5</c:v>
                </c:pt>
                <c:pt idx="2">
                  <c:v>-3337.5</c:v>
                </c:pt>
                <c:pt idx="3">
                  <c:v>-3196</c:v>
                </c:pt>
                <c:pt idx="4">
                  <c:v>-1966.5</c:v>
                </c:pt>
                <c:pt idx="5">
                  <c:v>-997.5</c:v>
                </c:pt>
                <c:pt idx="6">
                  <c:v>-997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277.5</c:v>
                </c:pt>
                <c:pt idx="11">
                  <c:v>2427.5</c:v>
                </c:pt>
                <c:pt idx="12">
                  <c:v>2428</c:v>
                </c:pt>
                <c:pt idx="13">
                  <c:v>3078</c:v>
                </c:pt>
                <c:pt idx="14">
                  <c:v>3433</c:v>
                </c:pt>
                <c:pt idx="15">
                  <c:v>5442.5</c:v>
                </c:pt>
                <c:pt idx="16">
                  <c:v>5442.5</c:v>
                </c:pt>
                <c:pt idx="17">
                  <c:v>5442.5</c:v>
                </c:pt>
                <c:pt idx="18">
                  <c:v>5533</c:v>
                </c:pt>
                <c:pt idx="19">
                  <c:v>5620</c:v>
                </c:pt>
                <c:pt idx="20">
                  <c:v>5620</c:v>
                </c:pt>
                <c:pt idx="21">
                  <c:v>5620</c:v>
                </c:pt>
                <c:pt idx="22">
                  <c:v>5701</c:v>
                </c:pt>
                <c:pt idx="23">
                  <c:v>5701</c:v>
                </c:pt>
                <c:pt idx="24">
                  <c:v>5701</c:v>
                </c:pt>
                <c:pt idx="25">
                  <c:v>8761</c:v>
                </c:pt>
                <c:pt idx="26">
                  <c:v>11251.5</c:v>
                </c:pt>
                <c:pt idx="27">
                  <c:v>12489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3.1758308153280415E-2</c:v>
                </c:pt>
                <c:pt idx="1">
                  <c:v>8.8962178003292262E-3</c:v>
                </c:pt>
                <c:pt idx="2">
                  <c:v>6.9321548937921335E-3</c:v>
                </c:pt>
                <c:pt idx="3">
                  <c:v>6.6191876626265946E-3</c:v>
                </c:pt>
                <c:pt idx="4">
                  <c:v>3.8998010144426359E-3</c:v>
                </c:pt>
                <c:pt idx="5">
                  <c:v>1.7565837211606056E-3</c:v>
                </c:pt>
                <c:pt idx="6">
                  <c:v>1.7554778298844022E-3</c:v>
                </c:pt>
                <c:pt idx="7">
                  <c:v>-4.4856348358881046E-4</c:v>
                </c:pt>
                <c:pt idx="8">
                  <c:v>-4.4966937486501379E-4</c:v>
                </c:pt>
                <c:pt idx="9">
                  <c:v>-4.4966937486501379E-4</c:v>
                </c:pt>
                <c:pt idx="10">
                  <c:v>-1.0634390331578552E-3</c:v>
                </c:pt>
                <c:pt idx="11">
                  <c:v>-5.8187715208321226E-3</c:v>
                </c:pt>
                <c:pt idx="12">
                  <c:v>-5.819877412108326E-3</c:v>
                </c:pt>
                <c:pt idx="13">
                  <c:v>-7.2575360711726392E-3</c:v>
                </c:pt>
                <c:pt idx="14">
                  <c:v>-8.0427188772769949E-3</c:v>
                </c:pt>
                <c:pt idx="15">
                  <c:v>-1.2487295916338129E-2</c:v>
                </c:pt>
                <c:pt idx="16">
                  <c:v>-1.2487295916338129E-2</c:v>
                </c:pt>
                <c:pt idx="17">
                  <c:v>-1.2487295916338129E-2</c:v>
                </c:pt>
                <c:pt idx="18">
                  <c:v>-1.2687462237330931E-2</c:v>
                </c:pt>
                <c:pt idx="19">
                  <c:v>-1.2879887319390307E-2</c:v>
                </c:pt>
                <c:pt idx="20">
                  <c:v>-1.2879887319390307E-2</c:v>
                </c:pt>
                <c:pt idx="21">
                  <c:v>-1.2879887319390307E-2</c:v>
                </c:pt>
                <c:pt idx="22">
                  <c:v>-1.3059041706135244E-2</c:v>
                </c:pt>
                <c:pt idx="23">
                  <c:v>-1.3059041706135244E-2</c:v>
                </c:pt>
                <c:pt idx="24">
                  <c:v>-1.3059041706135244E-2</c:v>
                </c:pt>
                <c:pt idx="25">
                  <c:v>-1.9827096316499551E-2</c:v>
                </c:pt>
                <c:pt idx="26">
                  <c:v>-2.5335540763268279E-2</c:v>
                </c:pt>
                <c:pt idx="27">
                  <c:v>-2.8072621671871491E-2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8F-4D4C-AF71-95C736BB44E5}"/>
            </c:ext>
          </c:extLst>
        </c:ser>
        <c:ser>
          <c:idx val="12"/>
          <c:order val="12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-14562</c:v>
                </c:pt>
                <c:pt idx="1">
                  <c:v>-4225.5</c:v>
                </c:pt>
                <c:pt idx="2">
                  <c:v>-3337.5</c:v>
                </c:pt>
                <c:pt idx="3">
                  <c:v>-3196</c:v>
                </c:pt>
                <c:pt idx="4">
                  <c:v>-1966.5</c:v>
                </c:pt>
                <c:pt idx="5">
                  <c:v>-997.5</c:v>
                </c:pt>
                <c:pt idx="6">
                  <c:v>-997</c:v>
                </c:pt>
                <c:pt idx="7">
                  <c:v>-0.5</c:v>
                </c:pt>
                <c:pt idx="8">
                  <c:v>0</c:v>
                </c:pt>
                <c:pt idx="9">
                  <c:v>0</c:v>
                </c:pt>
                <c:pt idx="10">
                  <c:v>277.5</c:v>
                </c:pt>
                <c:pt idx="11">
                  <c:v>2427.5</c:v>
                </c:pt>
                <c:pt idx="12">
                  <c:v>2428</c:v>
                </c:pt>
                <c:pt idx="13">
                  <c:v>3078</c:v>
                </c:pt>
                <c:pt idx="14">
                  <c:v>3433</c:v>
                </c:pt>
                <c:pt idx="15">
                  <c:v>5442.5</c:v>
                </c:pt>
                <c:pt idx="16">
                  <c:v>5442.5</c:v>
                </c:pt>
                <c:pt idx="17">
                  <c:v>5442.5</c:v>
                </c:pt>
                <c:pt idx="18">
                  <c:v>5533</c:v>
                </c:pt>
                <c:pt idx="19">
                  <c:v>5620</c:v>
                </c:pt>
                <c:pt idx="20">
                  <c:v>5620</c:v>
                </c:pt>
                <c:pt idx="21">
                  <c:v>5620</c:v>
                </c:pt>
                <c:pt idx="22">
                  <c:v>5701</c:v>
                </c:pt>
                <c:pt idx="23">
                  <c:v>5701</c:v>
                </c:pt>
                <c:pt idx="24">
                  <c:v>5701</c:v>
                </c:pt>
                <c:pt idx="25">
                  <c:v>8761</c:v>
                </c:pt>
                <c:pt idx="26">
                  <c:v>11251.5</c:v>
                </c:pt>
                <c:pt idx="27">
                  <c:v>12489</c:v>
                </c:pt>
              </c:numCache>
            </c:numRef>
          </c:xVal>
          <c:yVal>
            <c:numRef>
              <c:f>Active!$T$21:$T$999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F0-4D35-8709-9C29D3CC8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635352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Active!$P$20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-14562</c:v>
                      </c:pt>
                      <c:pt idx="1">
                        <c:v>-4225.5</c:v>
                      </c:pt>
                      <c:pt idx="2">
                        <c:v>-3337.5</c:v>
                      </c:pt>
                      <c:pt idx="3">
                        <c:v>-3196</c:v>
                      </c:pt>
                      <c:pt idx="4">
                        <c:v>-1966.5</c:v>
                      </c:pt>
                      <c:pt idx="5">
                        <c:v>-997.5</c:v>
                      </c:pt>
                      <c:pt idx="6">
                        <c:v>-997</c:v>
                      </c:pt>
                      <c:pt idx="7">
                        <c:v>-0.5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277.5</c:v>
                      </c:pt>
                      <c:pt idx="11">
                        <c:v>2427.5</c:v>
                      </c:pt>
                      <c:pt idx="12">
                        <c:v>2428</c:v>
                      </c:pt>
                      <c:pt idx="13">
                        <c:v>3078</c:v>
                      </c:pt>
                      <c:pt idx="14">
                        <c:v>3433</c:v>
                      </c:pt>
                      <c:pt idx="15">
                        <c:v>5442.5</c:v>
                      </c:pt>
                      <c:pt idx="16">
                        <c:v>5442.5</c:v>
                      </c:pt>
                      <c:pt idx="17">
                        <c:v>5442.5</c:v>
                      </c:pt>
                      <c:pt idx="18">
                        <c:v>5533</c:v>
                      </c:pt>
                      <c:pt idx="19">
                        <c:v>5620</c:v>
                      </c:pt>
                      <c:pt idx="20">
                        <c:v>5620</c:v>
                      </c:pt>
                      <c:pt idx="21">
                        <c:v>5620</c:v>
                      </c:pt>
                      <c:pt idx="22">
                        <c:v>5701</c:v>
                      </c:pt>
                      <c:pt idx="23">
                        <c:v>5701</c:v>
                      </c:pt>
                      <c:pt idx="24">
                        <c:v>5701</c:v>
                      </c:pt>
                      <c:pt idx="25">
                        <c:v>8761</c:v>
                      </c:pt>
                      <c:pt idx="26">
                        <c:v>11251.5</c:v>
                      </c:pt>
                      <c:pt idx="27">
                        <c:v>12489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Active!$P$21:$P$999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D0F0-4D35-8709-9C29D3CC8B9E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-14562</c:v>
                      </c:pt>
                      <c:pt idx="1">
                        <c:v>-4225.5</c:v>
                      </c:pt>
                      <c:pt idx="2">
                        <c:v>-3337.5</c:v>
                      </c:pt>
                      <c:pt idx="3">
                        <c:v>-3196</c:v>
                      </c:pt>
                      <c:pt idx="4">
                        <c:v>-1966.5</c:v>
                      </c:pt>
                      <c:pt idx="5">
                        <c:v>-997.5</c:v>
                      </c:pt>
                      <c:pt idx="6">
                        <c:v>-997</c:v>
                      </c:pt>
                      <c:pt idx="7">
                        <c:v>-0.5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277.5</c:v>
                      </c:pt>
                      <c:pt idx="11">
                        <c:v>2427.5</c:v>
                      </c:pt>
                      <c:pt idx="12">
                        <c:v>2428</c:v>
                      </c:pt>
                      <c:pt idx="13">
                        <c:v>3078</c:v>
                      </c:pt>
                      <c:pt idx="14">
                        <c:v>3433</c:v>
                      </c:pt>
                      <c:pt idx="15">
                        <c:v>5442.5</c:v>
                      </c:pt>
                      <c:pt idx="16">
                        <c:v>5442.5</c:v>
                      </c:pt>
                      <c:pt idx="17">
                        <c:v>5442.5</c:v>
                      </c:pt>
                      <c:pt idx="18">
                        <c:v>5533</c:v>
                      </c:pt>
                      <c:pt idx="19">
                        <c:v>5620</c:v>
                      </c:pt>
                      <c:pt idx="20">
                        <c:v>5620</c:v>
                      </c:pt>
                      <c:pt idx="21">
                        <c:v>5620</c:v>
                      </c:pt>
                      <c:pt idx="22">
                        <c:v>5701</c:v>
                      </c:pt>
                      <c:pt idx="23">
                        <c:v>5701</c:v>
                      </c:pt>
                      <c:pt idx="24">
                        <c:v>5701</c:v>
                      </c:pt>
                      <c:pt idx="25">
                        <c:v>8761</c:v>
                      </c:pt>
                      <c:pt idx="26">
                        <c:v>11251.5</c:v>
                      </c:pt>
                      <c:pt idx="27">
                        <c:v>12489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Active!$Q$21:$Q$999</c15:sqref>
                        </c15:formulaRef>
                      </c:ext>
                    </c:extLst>
                    <c:numCache>
                      <c:formatCode>m/d/yyyy</c:formatCode>
                      <c:ptCount val="979"/>
                      <c:pt idx="0">
                        <c:v>36306.349000000002</c:v>
                      </c:pt>
                      <c:pt idx="1">
                        <c:v>39738.156300000002</c:v>
                      </c:pt>
                      <c:pt idx="2">
                        <c:v>40032.978759999998</c:v>
                      </c:pt>
                      <c:pt idx="3">
                        <c:v>40079.96039</c:v>
                      </c:pt>
                      <c:pt idx="4">
                        <c:v>40488.1682</c:v>
                      </c:pt>
                      <c:pt idx="5">
                        <c:v>40809.878850000001</c:v>
                      </c:pt>
                      <c:pt idx="6">
                        <c:v>40810.044759999997</c:v>
                      </c:pt>
                      <c:pt idx="7">
                        <c:v>41140.890299999999</c:v>
                      </c:pt>
                      <c:pt idx="8">
                        <c:v>41141.057000000001</c:v>
                      </c:pt>
                      <c:pt idx="9">
                        <c:v>41141.057399999998</c:v>
                      </c:pt>
                      <c:pt idx="10">
                        <c:v>41233.184800000003</c:v>
                      </c:pt>
                      <c:pt idx="11">
                        <c:v>41947.001499999998</c:v>
                      </c:pt>
                      <c:pt idx="12">
                        <c:v>41947.168599999997</c:v>
                      </c:pt>
                      <c:pt idx="13">
                        <c:v>42162.972280000002</c:v>
                      </c:pt>
                      <c:pt idx="14">
                        <c:v>42280.833180000001</c:v>
                      </c:pt>
                      <c:pt idx="15">
                        <c:v>42947.998860000167</c:v>
                      </c:pt>
                      <c:pt idx="16">
                        <c:v>42947.998900000006</c:v>
                      </c:pt>
                      <c:pt idx="17">
                        <c:v>42947.999530000146</c:v>
                      </c:pt>
                      <c:pt idx="18">
                        <c:v>42978.047340000048</c:v>
                      </c:pt>
                      <c:pt idx="19">
                        <c:v>43006.930949999951</c:v>
                      </c:pt>
                      <c:pt idx="20">
                        <c:v>43006.931009999942</c:v>
                      </c:pt>
                      <c:pt idx="21">
                        <c:v>43006.931530000176</c:v>
                      </c:pt>
                      <c:pt idx="22">
                        <c:v>43033.819920000155</c:v>
                      </c:pt>
                      <c:pt idx="23">
                        <c:v>43033.820059999824</c:v>
                      </c:pt>
                      <c:pt idx="24">
                        <c:v>43033.820559999906</c:v>
                      </c:pt>
                      <c:pt idx="25">
                        <c:v>44049.757299999997</c:v>
                      </c:pt>
                      <c:pt idx="26">
                        <c:v>44876.62384</c:v>
                      </c:pt>
                      <c:pt idx="27">
                        <c:v>45287.480969999997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0F0-4D35-8709-9C29D3CC8B9E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-14562</c:v>
                      </c:pt>
                      <c:pt idx="1">
                        <c:v>-4225.5</c:v>
                      </c:pt>
                      <c:pt idx="2">
                        <c:v>-3337.5</c:v>
                      </c:pt>
                      <c:pt idx="3">
                        <c:v>-3196</c:v>
                      </c:pt>
                      <c:pt idx="4">
                        <c:v>-1966.5</c:v>
                      </c:pt>
                      <c:pt idx="5">
                        <c:v>-997.5</c:v>
                      </c:pt>
                      <c:pt idx="6">
                        <c:v>-997</c:v>
                      </c:pt>
                      <c:pt idx="7">
                        <c:v>-0.5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277.5</c:v>
                      </c:pt>
                      <c:pt idx="11">
                        <c:v>2427.5</c:v>
                      </c:pt>
                      <c:pt idx="12">
                        <c:v>2428</c:v>
                      </c:pt>
                      <c:pt idx="13">
                        <c:v>3078</c:v>
                      </c:pt>
                      <c:pt idx="14">
                        <c:v>3433</c:v>
                      </c:pt>
                      <c:pt idx="15">
                        <c:v>5442.5</c:v>
                      </c:pt>
                      <c:pt idx="16">
                        <c:v>5442.5</c:v>
                      </c:pt>
                      <c:pt idx="17">
                        <c:v>5442.5</c:v>
                      </c:pt>
                      <c:pt idx="18">
                        <c:v>5533</c:v>
                      </c:pt>
                      <c:pt idx="19">
                        <c:v>5620</c:v>
                      </c:pt>
                      <c:pt idx="20">
                        <c:v>5620</c:v>
                      </c:pt>
                      <c:pt idx="21">
                        <c:v>5620</c:v>
                      </c:pt>
                      <c:pt idx="22">
                        <c:v>5701</c:v>
                      </c:pt>
                      <c:pt idx="23">
                        <c:v>5701</c:v>
                      </c:pt>
                      <c:pt idx="24">
                        <c:v>5701</c:v>
                      </c:pt>
                      <c:pt idx="25">
                        <c:v>8761</c:v>
                      </c:pt>
                      <c:pt idx="26">
                        <c:v>11251.5</c:v>
                      </c:pt>
                      <c:pt idx="27">
                        <c:v>12489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0F0-4D35-8709-9C29D3CC8B9E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-14562</c:v>
                      </c:pt>
                      <c:pt idx="1">
                        <c:v>-4225.5</c:v>
                      </c:pt>
                      <c:pt idx="2">
                        <c:v>-3337.5</c:v>
                      </c:pt>
                      <c:pt idx="3">
                        <c:v>-3196</c:v>
                      </c:pt>
                      <c:pt idx="4">
                        <c:v>-1966.5</c:v>
                      </c:pt>
                      <c:pt idx="5">
                        <c:v>-997.5</c:v>
                      </c:pt>
                      <c:pt idx="6">
                        <c:v>-997</c:v>
                      </c:pt>
                      <c:pt idx="7">
                        <c:v>-0.5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277.5</c:v>
                      </c:pt>
                      <c:pt idx="11">
                        <c:v>2427.5</c:v>
                      </c:pt>
                      <c:pt idx="12">
                        <c:v>2428</c:v>
                      </c:pt>
                      <c:pt idx="13">
                        <c:v>3078</c:v>
                      </c:pt>
                      <c:pt idx="14">
                        <c:v>3433</c:v>
                      </c:pt>
                      <c:pt idx="15">
                        <c:v>5442.5</c:v>
                      </c:pt>
                      <c:pt idx="16">
                        <c:v>5442.5</c:v>
                      </c:pt>
                      <c:pt idx="17">
                        <c:v>5442.5</c:v>
                      </c:pt>
                      <c:pt idx="18">
                        <c:v>5533</c:v>
                      </c:pt>
                      <c:pt idx="19">
                        <c:v>5620</c:v>
                      </c:pt>
                      <c:pt idx="20">
                        <c:v>5620</c:v>
                      </c:pt>
                      <c:pt idx="21">
                        <c:v>5620</c:v>
                      </c:pt>
                      <c:pt idx="22">
                        <c:v>5701</c:v>
                      </c:pt>
                      <c:pt idx="23">
                        <c:v>5701</c:v>
                      </c:pt>
                      <c:pt idx="24">
                        <c:v>5701</c:v>
                      </c:pt>
                      <c:pt idx="25">
                        <c:v>8761</c:v>
                      </c:pt>
                      <c:pt idx="26">
                        <c:v>11251.5</c:v>
                      </c:pt>
                      <c:pt idx="27">
                        <c:v>12489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0F0-4D35-8709-9C29D3CC8B9E}"/>
                  </c:ext>
                </c:extLst>
              </c15:ser>
            </c15:filteredScatterSeries>
          </c:ext>
        </c:extLst>
      </c:scatterChart>
      <c:valAx>
        <c:axId val="802635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635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97937099967764"/>
          <c:w val="0.75187969924812026"/>
          <c:h val="5.65876112332805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4386E9-7498-2A88-44C2-A44B8EDB7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27"/>
      <c r="F1" s="28" t="s">
        <v>35</v>
      </c>
      <c r="G1" s="27" t="s">
        <v>36</v>
      </c>
      <c r="H1" s="29" t="s">
        <v>37</v>
      </c>
      <c r="I1" s="30">
        <v>51324.849000000002</v>
      </c>
      <c r="J1" s="30">
        <v>0.33200400000000002</v>
      </c>
      <c r="K1" s="31" t="s">
        <v>38</v>
      </c>
      <c r="L1" s="32" t="s">
        <v>39</v>
      </c>
    </row>
    <row r="2" spans="1:12" ht="12.95" customHeight="1" x14ac:dyDescent="0.2">
      <c r="A2" t="s">
        <v>25</v>
      </c>
      <c r="B2" t="s">
        <v>36</v>
      </c>
      <c r="C2" s="3" t="s">
        <v>42</v>
      </c>
      <c r="D2" s="10"/>
    </row>
    <row r="3" spans="1:12" ht="12.95" customHeight="1" thickBot="1" x14ac:dyDescent="0.25"/>
    <row r="4" spans="1:12" ht="12.95" customHeight="1" thickTop="1" thickBot="1" x14ac:dyDescent="0.25">
      <c r="A4" s="26" t="s">
        <v>41</v>
      </c>
      <c r="C4" s="8">
        <v>51324.849000000002</v>
      </c>
      <c r="D4" s="9">
        <v>0.33200400000000002</v>
      </c>
    </row>
    <row r="5" spans="1:12" ht="12.95" customHeight="1" thickTop="1" x14ac:dyDescent="0.2">
      <c r="A5" s="11" t="s">
        <v>30</v>
      </c>
      <c r="B5" s="12"/>
      <c r="C5" s="13">
        <v>-9.5</v>
      </c>
      <c r="D5" s="12" t="s">
        <v>31</v>
      </c>
    </row>
    <row r="6" spans="1:12" ht="12.95" customHeight="1" x14ac:dyDescent="0.2">
      <c r="A6" s="5" t="s">
        <v>3</v>
      </c>
    </row>
    <row r="7" spans="1:12" ht="12.95" customHeight="1" x14ac:dyDescent="0.2">
      <c r="A7" t="s">
        <v>4</v>
      </c>
      <c r="C7">
        <v>56159.557000000001</v>
      </c>
      <c r="D7" s="50" t="s">
        <v>65</v>
      </c>
    </row>
    <row r="8" spans="1:12" ht="12.95" customHeight="1" x14ac:dyDescent="0.2">
      <c r="A8" t="s">
        <v>5</v>
      </c>
      <c r="C8">
        <v>0.33200819999999998</v>
      </c>
      <c r="D8" s="50" t="s">
        <v>65</v>
      </c>
    </row>
    <row r="9" spans="1:12" ht="12.95" customHeight="1" x14ac:dyDescent="0.2">
      <c r="A9" s="24" t="s">
        <v>34</v>
      </c>
      <c r="B9" s="25">
        <v>32</v>
      </c>
      <c r="C9" s="22" t="str">
        <f>"F"&amp;B9</f>
        <v>F32</v>
      </c>
      <c r="D9" s="23" t="str">
        <f>"G"&amp;B9</f>
        <v>G32</v>
      </c>
    </row>
    <row r="10" spans="1:12" ht="12.95" customHeight="1" thickBot="1" x14ac:dyDescent="0.25">
      <c r="A10" s="12"/>
      <c r="B10" s="12"/>
      <c r="C10" s="4" t="s">
        <v>21</v>
      </c>
      <c r="D10" s="4" t="s">
        <v>22</v>
      </c>
      <c r="E10" s="12"/>
    </row>
    <row r="11" spans="1:12" ht="12.95" customHeight="1" x14ac:dyDescent="0.2">
      <c r="A11" s="12" t="s">
        <v>17</v>
      </c>
      <c r="B11" s="12"/>
      <c r="C11" s="21">
        <f ca="1">INTERCEPT(INDIRECT($D$9):G992,INDIRECT($C$9):F992)</f>
        <v>-4.4966937486501379E-4</v>
      </c>
      <c r="D11" s="3"/>
      <c r="E11" s="12"/>
    </row>
    <row r="12" spans="1:12" ht="12.95" customHeight="1" x14ac:dyDescent="0.2">
      <c r="A12" s="12" t="s">
        <v>18</v>
      </c>
      <c r="B12" s="12"/>
      <c r="C12" s="21">
        <f ca="1">SLOPE(INDIRECT($D$9):G992,INDIRECT($C$9):F992)</f>
        <v>-2.2117825524066359E-6</v>
      </c>
      <c r="D12" s="3"/>
      <c r="E12" s="52" t="s">
        <v>61</v>
      </c>
      <c r="F12" s="53" t="s">
        <v>60</v>
      </c>
    </row>
    <row r="13" spans="1:12" ht="12.95" customHeight="1" x14ac:dyDescent="0.2">
      <c r="A13" s="12" t="s">
        <v>20</v>
      </c>
      <c r="B13" s="12"/>
      <c r="C13" s="3" t="s">
        <v>15</v>
      </c>
      <c r="E13" s="54" t="s">
        <v>46</v>
      </c>
      <c r="F13" s="55">
        <v>1</v>
      </c>
    </row>
    <row r="14" spans="1:12" ht="12.95" customHeight="1" x14ac:dyDescent="0.2">
      <c r="A14" s="12"/>
      <c r="B14" s="12"/>
      <c r="C14" s="12"/>
      <c r="E14" s="54" t="s">
        <v>32</v>
      </c>
      <c r="F14" s="56">
        <f ca="1">NOW()+15018.5+$C$5/24</f>
        <v>60519.838450694442</v>
      </c>
    </row>
    <row r="15" spans="1:12" ht="12.95" customHeight="1" x14ac:dyDescent="0.2">
      <c r="A15" s="14" t="s">
        <v>19</v>
      </c>
      <c r="B15" s="12"/>
      <c r="C15" s="15">
        <f ca="1">(C7+C11)+(C8+C12)*INT(MAX(F21:F3533))</f>
        <v>60305.979337178331</v>
      </c>
      <c r="E15" s="54" t="s">
        <v>47</v>
      </c>
      <c r="F15" s="56">
        <f ca="1">ROUND(2*(F14-$C$7)/$C$8,0)/2+F13</f>
        <v>13134</v>
      </c>
    </row>
    <row r="16" spans="1:12" ht="12.95" customHeight="1" x14ac:dyDescent="0.2">
      <c r="A16" s="17" t="s">
        <v>6</v>
      </c>
      <c r="B16" s="12"/>
      <c r="C16" s="18">
        <f ca="1">+C8+C12</f>
        <v>0.33200598821744759</v>
      </c>
      <c r="E16" s="54" t="s">
        <v>33</v>
      </c>
      <c r="F16" s="57">
        <f ca="1">ROUND(2*(F14-$C$15)/$C$16,0)/2+F13</f>
        <v>645</v>
      </c>
    </row>
    <row r="17" spans="1:20" ht="12.95" customHeight="1" thickBot="1" x14ac:dyDescent="0.25">
      <c r="A17" s="16" t="s">
        <v>29</v>
      </c>
      <c r="B17" s="12"/>
      <c r="C17" s="12">
        <f>COUNT(C21:C2191)</f>
        <v>28</v>
      </c>
      <c r="E17" s="54" t="s">
        <v>63</v>
      </c>
      <c r="F17" s="58">
        <f ca="1">+$C$15+$C$16*$F$16-15018.5-$C$5/24</f>
        <v>45502.019032911921</v>
      </c>
    </row>
    <row r="18" spans="1:20" ht="12.95" customHeight="1" thickTop="1" thickBot="1" x14ac:dyDescent="0.25">
      <c r="A18" s="17" t="s">
        <v>7</v>
      </c>
      <c r="B18" s="12"/>
      <c r="C18" s="19">
        <f ca="1">+C15</f>
        <v>60305.979337178331</v>
      </c>
      <c r="D18" s="20">
        <f ca="1">+C16</f>
        <v>0.33200598821744759</v>
      </c>
      <c r="E18" s="60" t="s">
        <v>64</v>
      </c>
      <c r="F18" s="59">
        <f ca="1">+($C$15+$C$16*$F$16)-($C$16/2)-15018.5-$C$5/24</f>
        <v>45501.853029917809</v>
      </c>
    </row>
    <row r="19" spans="1:20" ht="12.95" customHeight="1" thickTop="1" x14ac:dyDescent="0.2"/>
    <row r="20" spans="1:20" ht="12.95" customHeight="1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65</v>
      </c>
      <c r="J20" s="7" t="s">
        <v>0</v>
      </c>
      <c r="K20" s="7" t="s">
        <v>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T20" s="51" t="s">
        <v>62</v>
      </c>
    </row>
    <row r="21" spans="1:20" ht="12.95" customHeight="1" x14ac:dyDescent="0.2">
      <c r="A21" t="s">
        <v>40</v>
      </c>
      <c r="C21" s="10">
        <v>51324.849000000002</v>
      </c>
      <c r="D21" s="10" t="s">
        <v>15</v>
      </c>
      <c r="E21">
        <f>+(C21-C$7)/C$8</f>
        <v>-14562.0138297789</v>
      </c>
      <c r="F21">
        <f>ROUND(2*E21,0)/2</f>
        <v>-14562</v>
      </c>
      <c r="G21">
        <f>+C21-(C$7+F21*C$8)</f>
        <v>-4.5916000017314218E-3</v>
      </c>
      <c r="K21">
        <f>+G21</f>
        <v>-4.5916000017314218E-3</v>
      </c>
      <c r="O21">
        <f ca="1">+C$11+C$12*$F21</f>
        <v>3.1758308153280415E-2</v>
      </c>
      <c r="Q21" s="2">
        <f>+C21-15018.5</f>
        <v>36306.349000000002</v>
      </c>
    </row>
    <row r="22" spans="1:20" ht="12.95" customHeight="1" x14ac:dyDescent="0.2">
      <c r="A22" s="33" t="s">
        <v>44</v>
      </c>
      <c r="B22" s="34" t="s">
        <v>45</v>
      </c>
      <c r="C22" s="33">
        <v>54756.656300000002</v>
      </c>
      <c r="D22" s="33">
        <v>2.9999999999999997E-4</v>
      </c>
      <c r="E22">
        <f>+(C22-C$7)/C$8</f>
        <v>-4225.5001533094619</v>
      </c>
      <c r="F22">
        <f>ROUND(2*E22,0)/2</f>
        <v>-4225.5</v>
      </c>
      <c r="G22">
        <f>+C22-(C$7+F22*C$8)</f>
        <v>-5.089999467600137E-5</v>
      </c>
      <c r="K22">
        <f>+G22</f>
        <v>-5.089999467600137E-5</v>
      </c>
      <c r="O22">
        <f ca="1">+C$11+C$12*$F22</f>
        <v>8.8962178003292262E-3</v>
      </c>
      <c r="Q22" s="2">
        <f>+C22-15018.5</f>
        <v>39738.156300000002</v>
      </c>
    </row>
    <row r="23" spans="1:20" ht="12.95" customHeight="1" x14ac:dyDescent="0.2">
      <c r="A23" s="35" t="s">
        <v>48</v>
      </c>
      <c r="B23" s="36" t="s">
        <v>45</v>
      </c>
      <c r="C23" s="37">
        <v>55051.478759999998</v>
      </c>
      <c r="D23" s="37">
        <v>2.0000000000000001E-4</v>
      </c>
      <c r="E23">
        <f>+(C23-C$7)/C$8</f>
        <v>-3337.502627947149</v>
      </c>
      <c r="F23">
        <f>ROUND(2*E23,0)/2</f>
        <v>-3337.5</v>
      </c>
      <c r="G23">
        <f>+C23-(C$7+F23*C$8)</f>
        <v>-8.7250000069616362E-4</v>
      </c>
      <c r="K23">
        <f>+G23</f>
        <v>-8.7250000069616362E-4</v>
      </c>
      <c r="O23">
        <f ca="1">+C$11+C$12*$F23</f>
        <v>6.9321548937921335E-3</v>
      </c>
      <c r="Q23" s="2">
        <f>+C23-15018.5</f>
        <v>40032.978759999998</v>
      </c>
    </row>
    <row r="24" spans="1:20" ht="12.95" customHeight="1" x14ac:dyDescent="0.2">
      <c r="A24" s="35" t="s">
        <v>48</v>
      </c>
      <c r="B24" s="36" t="s">
        <v>49</v>
      </c>
      <c r="C24" s="37">
        <v>55098.46039</v>
      </c>
      <c r="D24" s="37">
        <v>1E-4</v>
      </c>
      <c r="E24">
        <f>+(C24-C$7)/C$8</f>
        <v>-3195.9951892754475</v>
      </c>
      <c r="F24">
        <f>ROUND(2*E24,0)/2</f>
        <v>-3196</v>
      </c>
      <c r="G24">
        <f>+C24-(C$7+F24*C$8)</f>
        <v>1.5971999964676797E-3</v>
      </c>
      <c r="K24">
        <f>+G24</f>
        <v>1.5971999964676797E-3</v>
      </c>
      <c r="O24">
        <f ca="1">+C$11+C$12*$F24</f>
        <v>6.6191876626265946E-3</v>
      </c>
      <c r="Q24" s="2">
        <f>+C24-15018.5</f>
        <v>40079.96039</v>
      </c>
    </row>
    <row r="25" spans="1:20" ht="12.95" customHeight="1" x14ac:dyDescent="0.2">
      <c r="A25" s="38" t="s">
        <v>50</v>
      </c>
      <c r="B25" s="39" t="s">
        <v>45</v>
      </c>
      <c r="C25" s="38">
        <v>55506.6682</v>
      </c>
      <c r="D25" s="38">
        <v>1.2999999999999999E-3</v>
      </c>
      <c r="E25">
        <f>+(C25-C$7)/C$8</f>
        <v>-1966.4839603359214</v>
      </c>
      <c r="F25">
        <f>ROUND(2*E25,0)/2</f>
        <v>-1966.5</v>
      </c>
      <c r="G25">
        <f>+C25-(C$7+F25*C$8)</f>
        <v>5.3253000005497597E-3</v>
      </c>
      <c r="K25">
        <f>+G25</f>
        <v>5.3253000005497597E-3</v>
      </c>
      <c r="O25">
        <f ca="1">+C$11+C$12*$F25</f>
        <v>3.8998010144426359E-3</v>
      </c>
      <c r="Q25" s="2">
        <f>+C25-15018.5</f>
        <v>40488.1682</v>
      </c>
    </row>
    <row r="26" spans="1:20" ht="12.95" customHeight="1" x14ac:dyDescent="0.2">
      <c r="A26" s="35" t="s">
        <v>52</v>
      </c>
      <c r="B26" s="36" t="s">
        <v>45</v>
      </c>
      <c r="C26" s="37">
        <v>55828.378850000001</v>
      </c>
      <c r="D26" s="37">
        <v>5.9999999999999995E-4</v>
      </c>
      <c r="E26">
        <f>+(C26-C$7)/C$8</f>
        <v>-997.49991114677209</v>
      </c>
      <c r="F26">
        <f>ROUND(2*E26,0)/2</f>
        <v>-997.5</v>
      </c>
      <c r="G26">
        <f>+C26-(C$7+F26*C$8)</f>
        <v>2.9499999072868377E-5</v>
      </c>
      <c r="K26">
        <f>+G26</f>
        <v>2.9499999072868377E-5</v>
      </c>
      <c r="O26">
        <f ca="1">+C$11+C$12*$F26</f>
        <v>1.7565837211606056E-3</v>
      </c>
      <c r="Q26" s="2">
        <f>+C26-15018.5</f>
        <v>40809.878850000001</v>
      </c>
    </row>
    <row r="27" spans="1:20" ht="12.95" customHeight="1" x14ac:dyDescent="0.2">
      <c r="A27" s="35" t="s">
        <v>52</v>
      </c>
      <c r="B27" s="36" t="s">
        <v>49</v>
      </c>
      <c r="C27" s="37">
        <v>55828.544759999997</v>
      </c>
      <c r="D27" s="37">
        <v>5.0000000000000001E-4</v>
      </c>
      <c r="E27">
        <f>+(C27-C$7)/C$8</f>
        <v>-997.00019457351857</v>
      </c>
      <c r="F27">
        <f>ROUND(2*E27,0)/2</f>
        <v>-997</v>
      </c>
      <c r="G27">
        <f>+C27-(C$7+F27*C$8)</f>
        <v>-6.4600004407111555E-5</v>
      </c>
      <c r="K27">
        <f>+G27</f>
        <v>-6.4600004407111555E-5</v>
      </c>
      <c r="O27">
        <f ca="1">+C$11+C$12*$F27</f>
        <v>1.7554778298844022E-3</v>
      </c>
      <c r="Q27" s="2">
        <f>+C27-15018.5</f>
        <v>40810.044759999997</v>
      </c>
    </row>
    <row r="28" spans="1:20" ht="12.95" customHeight="1" x14ac:dyDescent="0.2">
      <c r="A28" s="35" t="s">
        <v>53</v>
      </c>
      <c r="B28" s="36" t="s">
        <v>49</v>
      </c>
      <c r="C28" s="37">
        <v>56159.390299999999</v>
      </c>
      <c r="D28" s="37">
        <v>1.6999999999999999E-3</v>
      </c>
      <c r="E28">
        <f>+(C28-C$7)/C$8</f>
        <v>-0.50209603257263902</v>
      </c>
      <c r="F28">
        <f>ROUND(2*E28,0)/2</f>
        <v>-0.5</v>
      </c>
      <c r="G28">
        <f>+C28-(C$7+F28*C$8)</f>
        <v>-6.959000020287931E-4</v>
      </c>
      <c r="J28">
        <f>+G28</f>
        <v>-6.959000020287931E-4</v>
      </c>
      <c r="O28">
        <f ca="1">+C$11+C$12*$F28</f>
        <v>-4.4856348358881046E-4</v>
      </c>
      <c r="Q28" s="2">
        <f>+C28-15018.5</f>
        <v>41140.890299999999</v>
      </c>
    </row>
    <row r="29" spans="1:20" ht="12.95" customHeight="1" x14ac:dyDescent="0.2">
      <c r="A29" s="61" t="s">
        <v>65</v>
      </c>
      <c r="C29" s="10">
        <v>56159.557000000001</v>
      </c>
      <c r="D29" s="10"/>
      <c r="E29">
        <f>+(C29-C$7)/C$8</f>
        <v>0</v>
      </c>
      <c r="F29">
        <f>ROUND(2*E29,0)/2</f>
        <v>0</v>
      </c>
      <c r="G29">
        <f>+C29-(C$7+F29*C$8)</f>
        <v>0</v>
      </c>
      <c r="I29">
        <f>+G29</f>
        <v>0</v>
      </c>
      <c r="O29">
        <f ca="1">+C$11+C$12*$F29</f>
        <v>-4.4966937486501379E-4</v>
      </c>
      <c r="Q29" s="2">
        <f>+C29-15018.5</f>
        <v>41141.057000000001</v>
      </c>
    </row>
    <row r="30" spans="1:20" ht="12.95" customHeight="1" x14ac:dyDescent="0.2">
      <c r="A30" s="35" t="s">
        <v>53</v>
      </c>
      <c r="B30" s="36" t="s">
        <v>49</v>
      </c>
      <c r="C30" s="37">
        <v>56159.557399999998</v>
      </c>
      <c r="D30" s="37">
        <v>1.1999999999999999E-3</v>
      </c>
      <c r="E30">
        <f>+(C30-C$7)/C$8</f>
        <v>1.2047895117382875E-3</v>
      </c>
      <c r="F30">
        <f>ROUND(2*E30,0)/2</f>
        <v>0</v>
      </c>
      <c r="G30">
        <f>+C30-(C$7+F30*C$8)</f>
        <v>3.9999999717110768E-4</v>
      </c>
      <c r="J30">
        <f>+G30</f>
        <v>3.9999999717110768E-4</v>
      </c>
      <c r="O30">
        <f ca="1">+C$11+C$12*$F30</f>
        <v>-4.4966937486501379E-4</v>
      </c>
      <c r="Q30" s="2">
        <f>+C30-15018.5</f>
        <v>41141.057399999998</v>
      </c>
    </row>
    <row r="31" spans="1:20" ht="12.95" customHeight="1" x14ac:dyDescent="0.2">
      <c r="A31" s="35" t="s">
        <v>51</v>
      </c>
      <c r="B31" s="36" t="s">
        <v>45</v>
      </c>
      <c r="C31" s="37">
        <v>56251.684800000003</v>
      </c>
      <c r="D31" s="37">
        <v>6.0000000000000006E-4</v>
      </c>
      <c r="E31">
        <f>+(C31-C$7)/C$8</f>
        <v>277.48651991126133</v>
      </c>
      <c r="F31">
        <f>ROUND(2*E31,0)/2</f>
        <v>277.5</v>
      </c>
      <c r="G31">
        <f>+C31-(C$7+F31*C$8)</f>
        <v>-4.4754999980796129E-3</v>
      </c>
      <c r="K31">
        <f>+G31</f>
        <v>-4.4754999980796129E-3</v>
      </c>
      <c r="O31">
        <f ca="1">+C$11+C$12*$F31</f>
        <v>-1.0634390331578552E-3</v>
      </c>
      <c r="Q31" s="2">
        <f>+C31-15018.5</f>
        <v>41233.184800000003</v>
      </c>
    </row>
    <row r="32" spans="1:20" ht="12.95" customHeight="1" x14ac:dyDescent="0.2">
      <c r="A32" s="40" t="s">
        <v>54</v>
      </c>
      <c r="B32" s="36"/>
      <c r="C32" s="40">
        <v>56965.501499999998</v>
      </c>
      <c r="D32" s="40">
        <v>1.1999999999999999E-3</v>
      </c>
      <c r="E32">
        <f>+(C32-C$7)/C$8</f>
        <v>2427.4837187756143</v>
      </c>
      <c r="F32">
        <f>ROUND(2*E32,0)/2</f>
        <v>2427.5</v>
      </c>
      <c r="G32">
        <f>+C32-(C$7+F32*C$8)</f>
        <v>-5.4055000000516884E-3</v>
      </c>
      <c r="J32">
        <f>+G32</f>
        <v>-5.4055000000516884E-3</v>
      </c>
      <c r="O32">
        <f ca="1">+C$11+C$12*$F32</f>
        <v>-5.8187715208321226E-3</v>
      </c>
      <c r="Q32" s="2">
        <f>+C32-15018.5</f>
        <v>41947.001499999998</v>
      </c>
    </row>
    <row r="33" spans="1:20" x14ac:dyDescent="0.2">
      <c r="A33" s="40" t="s">
        <v>54</v>
      </c>
      <c r="B33" s="36"/>
      <c r="C33" s="40">
        <v>56965.668599999997</v>
      </c>
      <c r="D33" s="40">
        <v>8.9999999999999998E-4</v>
      </c>
      <c r="E33">
        <f>+(C33-C$7)/C$8</f>
        <v>2427.9870195976987</v>
      </c>
      <c r="F33">
        <f>ROUND(2*E33,0)/2</f>
        <v>2428</v>
      </c>
      <c r="G33">
        <f>+C33-(C$7+F33*C$8)</f>
        <v>-4.3096000008517876E-3</v>
      </c>
      <c r="J33">
        <f>+G33</f>
        <v>-4.3096000008517876E-3</v>
      </c>
      <c r="O33">
        <f ca="1">+C$11+C$12*$F33</f>
        <v>-5.819877412108326E-3</v>
      </c>
      <c r="Q33" s="2">
        <f>+C33-15018.5</f>
        <v>41947.168599999997</v>
      </c>
    </row>
    <row r="34" spans="1:20" x14ac:dyDescent="0.2">
      <c r="A34" s="41" t="s">
        <v>55</v>
      </c>
      <c r="B34" s="42" t="s">
        <v>49</v>
      </c>
      <c r="C34" s="43">
        <v>57181.472280000002</v>
      </c>
      <c r="D34" s="43">
        <v>2.9999999999999997E-4</v>
      </c>
      <c r="E34">
        <f>+(C34-C$7)/C$8</f>
        <v>3077.9820498409413</v>
      </c>
      <c r="F34">
        <f>ROUND(2*E34,0)/2</f>
        <v>3078</v>
      </c>
      <c r="G34">
        <f>+C34-(C$7+F34*C$8)</f>
        <v>-5.9595999991870485E-3</v>
      </c>
      <c r="K34">
        <f>+G34</f>
        <v>-5.9595999991870485E-3</v>
      </c>
      <c r="O34">
        <f ca="1">+C$11+C$12*$F34</f>
        <v>-7.2575360711726392E-3</v>
      </c>
      <c r="Q34" s="2">
        <f>+C34-15018.5</f>
        <v>42162.972280000002</v>
      </c>
    </row>
    <row r="35" spans="1:20" x14ac:dyDescent="0.2">
      <c r="A35" s="41" t="s">
        <v>55</v>
      </c>
      <c r="B35" s="42" t="s">
        <v>49</v>
      </c>
      <c r="C35" s="43">
        <v>57299.333180000001</v>
      </c>
      <c r="D35" s="43">
        <v>2.9999999999999997E-4</v>
      </c>
      <c r="E35">
        <f>+(C35-C$7)/C$8</f>
        <v>3432.9759927616269</v>
      </c>
      <c r="F35">
        <f>ROUND(2*E35,0)/2</f>
        <v>3433</v>
      </c>
      <c r="G35">
        <f>+C35-(C$7+F35*C$8)</f>
        <v>-7.9705999960424379E-3</v>
      </c>
      <c r="K35">
        <f>+G35</f>
        <v>-7.9705999960424379E-3</v>
      </c>
      <c r="O35">
        <f ca="1">+C$11+C$12*$F35</f>
        <v>-8.0427188772769949E-3</v>
      </c>
      <c r="Q35" s="2">
        <f>+C35-15018.5</f>
        <v>42280.833180000001</v>
      </c>
    </row>
    <row r="36" spans="1:20" x14ac:dyDescent="0.2">
      <c r="A36" s="44" t="s">
        <v>56</v>
      </c>
      <c r="B36" s="45" t="s">
        <v>45</v>
      </c>
      <c r="C36" s="46">
        <v>57966.498860000167</v>
      </c>
      <c r="D36" s="46">
        <v>2.0000000000000001E-4</v>
      </c>
      <c r="E36">
        <f>+(C36-C$7)/C$8</f>
        <v>5442.4615416130282</v>
      </c>
      <c r="F36">
        <f>ROUND(2*E36,0)/2</f>
        <v>5442.5</v>
      </c>
      <c r="G36">
        <f>+C36-(C$7+F36*C$8)</f>
        <v>-1.276849983696593E-2</v>
      </c>
      <c r="K36">
        <f>+G36</f>
        <v>-1.276849983696593E-2</v>
      </c>
      <c r="O36">
        <f ca="1">+C$11+C$12*$F36</f>
        <v>-1.2487295916338129E-2</v>
      </c>
      <c r="Q36" s="2">
        <f>+C36-15018.5</f>
        <v>42947.998860000167</v>
      </c>
    </row>
    <row r="37" spans="1:20" x14ac:dyDescent="0.2">
      <c r="A37" s="44" t="s">
        <v>56</v>
      </c>
      <c r="B37" s="45" t="s">
        <v>45</v>
      </c>
      <c r="C37" s="46">
        <v>57966.498900000006</v>
      </c>
      <c r="D37" s="46">
        <v>1E-4</v>
      </c>
      <c r="E37">
        <f>+(C37-C$7)/C$8</f>
        <v>5442.4616620914949</v>
      </c>
      <c r="F37">
        <f>ROUND(2*E37,0)/2</f>
        <v>5442.5</v>
      </c>
      <c r="G37">
        <f>+C37-(C$7+F37*C$8)</f>
        <v>-1.2728499998047482E-2</v>
      </c>
      <c r="K37">
        <f>+G37</f>
        <v>-1.2728499998047482E-2</v>
      </c>
      <c r="O37">
        <f ca="1">+C$11+C$12*$F37</f>
        <v>-1.2487295916338129E-2</v>
      </c>
      <c r="Q37" s="2">
        <f>+C37-15018.5</f>
        <v>42947.998900000006</v>
      </c>
    </row>
    <row r="38" spans="1:20" x14ac:dyDescent="0.2">
      <c r="A38" s="44" t="s">
        <v>56</v>
      </c>
      <c r="B38" s="45" t="s">
        <v>45</v>
      </c>
      <c r="C38" s="46">
        <v>57966.499530000146</v>
      </c>
      <c r="D38" s="46">
        <v>1E-4</v>
      </c>
      <c r="E38">
        <f>+(C38-C$7)/C$8</f>
        <v>5442.4635596354119</v>
      </c>
      <c r="F38">
        <f>ROUND(2*E38,0)/2</f>
        <v>5442.5</v>
      </c>
      <c r="G38">
        <f>+C38-(C$7+F38*C$8)</f>
        <v>-1.2098499857529532E-2</v>
      </c>
      <c r="K38">
        <f>+G38</f>
        <v>-1.2098499857529532E-2</v>
      </c>
      <c r="O38">
        <f ca="1">+C$11+C$12*$F38</f>
        <v>-1.2487295916338129E-2</v>
      </c>
      <c r="Q38" s="2">
        <f>+C38-15018.5</f>
        <v>42947.999530000146</v>
      </c>
    </row>
    <row r="39" spans="1:20" x14ac:dyDescent="0.2">
      <c r="A39" s="44" t="s">
        <v>56</v>
      </c>
      <c r="B39" s="45" t="s">
        <v>49</v>
      </c>
      <c r="C39" s="46">
        <v>57996.547340000048</v>
      </c>
      <c r="D39" s="46">
        <v>1E-4</v>
      </c>
      <c r="E39">
        <f>+(C39-C$7)/C$8</f>
        <v>5532.966776121938</v>
      </c>
      <c r="F39">
        <f>ROUND(2*E39,0)/2</f>
        <v>5533</v>
      </c>
      <c r="G39">
        <f>+C39-(C$7+F39*C$8)</f>
        <v>-1.1030599955120124E-2</v>
      </c>
      <c r="K39">
        <f>+G39</f>
        <v>-1.1030599955120124E-2</v>
      </c>
      <c r="O39">
        <f ca="1">+C$11+C$12*$F39</f>
        <v>-1.2687462237330931E-2</v>
      </c>
      <c r="Q39" s="2">
        <f>+C39-15018.5</f>
        <v>42978.047340000048</v>
      </c>
    </row>
    <row r="40" spans="1:20" x14ac:dyDescent="0.2">
      <c r="A40" s="44" t="s">
        <v>56</v>
      </c>
      <c r="B40" s="45" t="s">
        <v>49</v>
      </c>
      <c r="C40" s="46">
        <v>58025.430949999951</v>
      </c>
      <c r="D40" s="46">
        <v>1E-4</v>
      </c>
      <c r="E40">
        <f>+(C40-C$7)/C$8</f>
        <v>5619.9634527097533</v>
      </c>
      <c r="F40">
        <f>ROUND(2*E40,0)/2</f>
        <v>5620</v>
      </c>
      <c r="G40">
        <f>+C40-(C$7+F40*C$8)</f>
        <v>-1.2134000047808513E-2</v>
      </c>
      <c r="K40">
        <f>+G40</f>
        <v>-1.2134000047808513E-2</v>
      </c>
      <c r="O40">
        <f ca="1">+C$11+C$12*$F40</f>
        <v>-1.2879887319390307E-2</v>
      </c>
      <c r="Q40" s="2">
        <f>+C40-15018.5</f>
        <v>43006.930949999951</v>
      </c>
    </row>
    <row r="41" spans="1:20" x14ac:dyDescent="0.2">
      <c r="A41" s="44" t="s">
        <v>56</v>
      </c>
      <c r="B41" s="45" t="s">
        <v>49</v>
      </c>
      <c r="C41" s="46">
        <v>58025.431009999942</v>
      </c>
      <c r="D41" s="46">
        <v>1E-4</v>
      </c>
      <c r="E41">
        <f>+(C41-C$7)/C$8</f>
        <v>5619.9636334281549</v>
      </c>
      <c r="F41">
        <f>ROUND(2*E41,0)/2</f>
        <v>5620</v>
      </c>
      <c r="G41">
        <f>+C41-(C$7+F41*C$8)</f>
        <v>-1.2074000056600198E-2</v>
      </c>
      <c r="K41">
        <f>+G41</f>
        <v>-1.2074000056600198E-2</v>
      </c>
      <c r="O41">
        <f ca="1">+C$11+C$12*$F41</f>
        <v>-1.2879887319390307E-2</v>
      </c>
      <c r="Q41" s="2">
        <f>+C41-15018.5</f>
        <v>43006.931009999942</v>
      </c>
    </row>
    <row r="42" spans="1:20" x14ac:dyDescent="0.2">
      <c r="A42" s="44" t="s">
        <v>56</v>
      </c>
      <c r="B42" s="45" t="s">
        <v>49</v>
      </c>
      <c r="C42" s="46">
        <v>58025.431530000176</v>
      </c>
      <c r="D42" s="46">
        <v>1E-4</v>
      </c>
      <c r="E42">
        <f>+(C42-C$7)/C$8</f>
        <v>5619.9651996552366</v>
      </c>
      <c r="F42">
        <f>ROUND(2*E42,0)/2</f>
        <v>5620</v>
      </c>
      <c r="G42">
        <f>+C42-(C$7+F42*C$8)</f>
        <v>-1.1553999822353944E-2</v>
      </c>
      <c r="K42">
        <f>+G42</f>
        <v>-1.1553999822353944E-2</v>
      </c>
      <c r="O42">
        <f ca="1">+C$11+C$12*$F42</f>
        <v>-1.2879887319390307E-2</v>
      </c>
      <c r="Q42" s="2">
        <f>+C42-15018.5</f>
        <v>43006.931530000176</v>
      </c>
    </row>
    <row r="43" spans="1:20" x14ac:dyDescent="0.2">
      <c r="A43" s="44" t="s">
        <v>56</v>
      </c>
      <c r="B43" s="45" t="s">
        <v>49</v>
      </c>
      <c r="C43" s="46">
        <v>58052.319920000155</v>
      </c>
      <c r="D43" s="46">
        <v>2.0000000000000001E-4</v>
      </c>
      <c r="E43">
        <f>+(C43-C$7)/C$8</f>
        <v>5700.9523258767522</v>
      </c>
      <c r="F43">
        <f>ROUND(2*E43,0)/2</f>
        <v>5701</v>
      </c>
      <c r="G43">
        <f>+C43-(C$7+F43*C$8)</f>
        <v>-1.5828199844690971E-2</v>
      </c>
      <c r="K43">
        <f>+G43</f>
        <v>-1.5828199844690971E-2</v>
      </c>
      <c r="O43">
        <f ca="1">+C$11+C$12*$F43</f>
        <v>-1.3059041706135244E-2</v>
      </c>
      <c r="Q43" s="2">
        <f>+C43-15018.5</f>
        <v>43033.819920000155</v>
      </c>
    </row>
    <row r="44" spans="1:20" x14ac:dyDescent="0.2">
      <c r="A44" s="44" t="s">
        <v>56</v>
      </c>
      <c r="B44" s="45" t="s">
        <v>49</v>
      </c>
      <c r="C44" s="46">
        <v>58052.320059999824</v>
      </c>
      <c r="D44" s="46">
        <v>5.9999999999999995E-4</v>
      </c>
      <c r="E44">
        <f>+(C44-C$7)/C$8</f>
        <v>5700.9527475520872</v>
      </c>
      <c r="F44">
        <f>ROUND(2*E44,0)/2</f>
        <v>5701</v>
      </c>
      <c r="G44">
        <f>+C44-(C$7+F44*C$8)</f>
        <v>-1.5688200175645761E-2</v>
      </c>
      <c r="K44">
        <f>+G44</f>
        <v>-1.5688200175645761E-2</v>
      </c>
      <c r="O44">
        <f ca="1">+C$11+C$12*$F44</f>
        <v>-1.3059041706135244E-2</v>
      </c>
      <c r="Q44" s="2">
        <f>+C44-15018.5</f>
        <v>43033.820059999824</v>
      </c>
    </row>
    <row r="45" spans="1:20" x14ac:dyDescent="0.2">
      <c r="A45" s="44" t="s">
        <v>56</v>
      </c>
      <c r="B45" s="45" t="s">
        <v>49</v>
      </c>
      <c r="C45" s="46">
        <v>58052.320559999906</v>
      </c>
      <c r="D45" s="46">
        <v>2.9999999999999997E-4</v>
      </c>
      <c r="E45">
        <f>+(C45-C$7)/C$8</f>
        <v>5700.9542535392347</v>
      </c>
      <c r="F45">
        <f>ROUND(2*E45,0)/2</f>
        <v>5701</v>
      </c>
      <c r="G45">
        <f>+C45-(C$7+F45*C$8)</f>
        <v>-1.5188200093689375E-2</v>
      </c>
      <c r="K45">
        <f>+G45</f>
        <v>-1.5188200093689375E-2</v>
      </c>
      <c r="O45">
        <f ca="1">+C$11+C$12*$F45</f>
        <v>-1.3059041706135244E-2</v>
      </c>
      <c r="Q45" s="2">
        <f>+C45-15018.5</f>
        <v>43033.820559999906</v>
      </c>
    </row>
    <row r="46" spans="1:20" x14ac:dyDescent="0.2">
      <c r="A46" s="44" t="s">
        <v>57</v>
      </c>
      <c r="B46" s="45" t="s">
        <v>45</v>
      </c>
      <c r="C46" s="46">
        <v>59068.257299999997</v>
      </c>
      <c r="D46" s="46" t="s">
        <v>58</v>
      </c>
      <c r="E46">
        <f>+(C46-C$7)/C$8</f>
        <v>8760.9290975343283</v>
      </c>
      <c r="F46">
        <f>ROUND(2*E46,0)/2</f>
        <v>8761</v>
      </c>
      <c r="G46">
        <f>+C46-(C$7+F46*C$8)</f>
        <v>-2.3540200003481004E-2</v>
      </c>
      <c r="K46">
        <f>+G46</f>
        <v>-2.3540200003481004E-2</v>
      </c>
      <c r="O46">
        <f ca="1">+C$11+C$12*$F46</f>
        <v>-1.9827096316499551E-2</v>
      </c>
      <c r="Q46" s="2">
        <f>+C46-15018.5</f>
        <v>44049.757299999997</v>
      </c>
    </row>
    <row r="47" spans="1:20" x14ac:dyDescent="0.2">
      <c r="A47" s="47" t="s">
        <v>59</v>
      </c>
      <c r="B47" s="48" t="s">
        <v>45</v>
      </c>
      <c r="C47" s="49">
        <v>59895.12384</v>
      </c>
      <c r="D47" s="49">
        <v>5.0000000000000002E-5</v>
      </c>
      <c r="E47">
        <f>+(C47-C$7)/C$8</f>
        <v>11251.429452646049</v>
      </c>
      <c r="F47">
        <f>ROUND(2*E47,0)/2</f>
        <v>11251.5</v>
      </c>
      <c r="G47">
        <f>+C47-(C$7+F47*C$8)</f>
        <v>-2.3422300000675023E-2</v>
      </c>
      <c r="K47">
        <f>+G47</f>
        <v>-2.3422300000675023E-2</v>
      </c>
      <c r="O47">
        <f ca="1">+C$11+C$12*$F47</f>
        <v>-2.5335540763268279E-2</v>
      </c>
      <c r="Q47" s="2">
        <f>+C47-15018.5</f>
        <v>44876.62384</v>
      </c>
      <c r="T47" s="50"/>
    </row>
    <row r="48" spans="1:20" x14ac:dyDescent="0.2">
      <c r="A48" s="47" t="s">
        <v>59</v>
      </c>
      <c r="B48" s="48" t="s">
        <v>49</v>
      </c>
      <c r="C48" s="49">
        <v>60305.980969999997</v>
      </c>
      <c r="D48" s="49">
        <v>5.0000000000000002E-5</v>
      </c>
      <c r="E48">
        <f>+(C48-C$7)/C$8</f>
        <v>12488.920364015095</v>
      </c>
      <c r="F48">
        <f>ROUND(2*E48,0)/2</f>
        <v>12489</v>
      </c>
      <c r="G48">
        <f>+C48-(C$7+F48*C$8)</f>
        <v>-2.6439800007210579E-2</v>
      </c>
      <c r="K48">
        <f>+G48</f>
        <v>-2.6439800007210579E-2</v>
      </c>
      <c r="O48">
        <f ca="1">+C$11+C$12*$F48</f>
        <v>-2.8072621671871491E-2</v>
      </c>
      <c r="Q48" s="2">
        <f>+C48-15018.5</f>
        <v>45287.480969999997</v>
      </c>
      <c r="T48" s="5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5:D45" name="Range1"/>
  </protectedRanges>
  <sortState xmlns:xlrd2="http://schemas.microsoft.com/office/spreadsheetml/2017/richdata2" ref="A21:Z49">
    <sortCondition ref="C21:C49"/>
  </sortState>
  <phoneticPr fontId="7" type="noConversion"/>
  <hyperlinks>
    <hyperlink ref="H216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2024-07-28T08:07:22Z</dcterms:modified>
</cp:coreProperties>
</file>