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79C1E4D-A353-48EC-B05F-C266FA7B11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Q25" i="1"/>
  <c r="C9" i="1"/>
  <c r="D9" i="1"/>
  <c r="E21" i="1"/>
  <c r="F21" i="1"/>
  <c r="G21" i="1"/>
  <c r="K21" i="1"/>
  <c r="F16" i="1"/>
  <c r="E24" i="1"/>
  <c r="F24" i="1"/>
  <c r="G24" i="1"/>
  <c r="K24" i="1"/>
  <c r="E22" i="1"/>
  <c r="F22" i="1"/>
  <c r="Q24" i="1"/>
  <c r="Q22" i="1"/>
  <c r="Q23" i="1"/>
  <c r="C7" i="1"/>
  <c r="C8" i="1"/>
  <c r="C17" i="1"/>
  <c r="Q21" i="1"/>
  <c r="G22" i="1"/>
  <c r="E23" i="1"/>
  <c r="F23" i="1"/>
  <c r="G23" i="1"/>
  <c r="K23" i="1"/>
  <c r="K22" i="1"/>
  <c r="C12" i="1"/>
  <c r="C11" i="1"/>
  <c r="O22" i="1" l="1"/>
  <c r="O23" i="1"/>
  <c r="O21" i="1"/>
  <c r="O24" i="1"/>
  <c r="O25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<sst xmlns="http://schemas.openxmlformats.org/spreadsheetml/2006/main" count="52" uniqueCount="49">
  <si>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</si>
  <si>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</si>
  <si>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</si>
  <si>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</si>
  <si>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</si>
  <si>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</si>
  <si>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</si>
  <si>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</si>
  <si>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</si>
  <si>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</si>
  <si>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</si>
  <si>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</si>
  <si>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</si>
  <si>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</si>
  <si>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</si>
  <si>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</si>
  <si>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</si>
  <si>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</si>
  <si>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</si>
  <si>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</si>
  <si>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</si>
  <si>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</si>
  <si>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</si>
  <si>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</si>
  <si>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</si>
  <si>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</si>
  <si>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</si>
  <si>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</si>
  <si>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</si>
  <si>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</si>
  <si>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</si>
  <si>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</si>
  <si>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</si>
  <si>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</si>
  <si>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</si>
  <si>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</si>
  <si>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Cas</t>
  </si>
  <si>
    <t>EB</t>
  </si>
  <si>
    <t>IBVS 5699 Eph.</t>
  </si>
  <si>
    <t>IBVS 5699</t>
  </si>
  <si>
    <t>V1009 Cas / GSC 3659-0509 / NSV 320</t>
  </si>
  <si>
    <t>IBVS 5871</t>
  </si>
  <si>
    <t>I</t>
  </si>
  <si>
    <t>IBVS 5929</t>
  </si>
  <si>
    <t>IBVS 5960</t>
  </si>
  <si>
    <t>Add cycle</t>
  </si>
  <si>
    <t>Old Cycle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</si>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</sst>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24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V1009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CD-43FC-BBA1-F647D36047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CD-43FC-BBA1-F647D36047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CD-43FC-BBA1-F647D36047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0.75650000000314321</c:v>
                </c:pt>
                <c:pt idx="2">
                  <c:v>0.83944999999948777</c:v>
                </c:pt>
                <c:pt idx="3">
                  <c:v>0.93370000000140863</c:v>
                </c:pt>
                <c:pt idx="4">
                  <c:v>1.3305400000026566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CD-43FC-BBA1-F647D36047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CD-43FC-BBA1-F647D36047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CD-43FC-BBA1-F647D36047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CD-43FC-BBA1-F647D36047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4184</c:v>
                </c:pt>
                <c:pt idx="2">
                  <c:v>4622.5</c:v>
                </c:pt>
                <c:pt idx="3">
                  <c:v>5145</c:v>
                </c:pt>
                <c:pt idx="4">
                  <c:v>7320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-6.4685882223387559E-3</c:v>
                </c:pt>
                <c:pt idx="1">
                  <c:v>0.75790126122490653</c:v>
                </c:pt>
                <c:pt idx="2">
                  <c:v>0.83801029061845744</c:v>
                </c:pt>
                <c:pt idx="3">
                  <c:v>0.93346517741008883</c:v>
                </c:pt>
                <c:pt idx="4">
                  <c:v>1.3308132707532434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CD-43FC-BBA1-F647D3604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5808"/>
        <c:axId val="1"/>
      </c:scatterChart>
      <c:valAx>
        <c:axId val="71989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5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3FEC62-EC76-2F6E-44F9-F8210C560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25</v>
      </c>
      <c r="B2" s="12" t="s">
        <v>37</v>
      </c>
      <c r="C2" s="3"/>
      <c r="D2" t="s">
        <v>36</v>
      </c>
    </row>
    <row r="3" spans="1:6" ht="13.5" thickBot="1" x14ac:dyDescent="0.25"/>
    <row r="4" spans="1:6" ht="14.25" thickTop="1" thickBot="1" x14ac:dyDescent="0.25">
      <c r="A4" s="28" t="s">
        <v>38</v>
      </c>
      <c r="C4" s="8">
        <v>51486.57</v>
      </c>
      <c r="D4" s="9">
        <v>0.78449999999999998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51486.57</v>
      </c>
    </row>
    <row r="8" spans="1:6" x14ac:dyDescent="0.2">
      <c r="A8" t="s">
        <v>5</v>
      </c>
      <c r="C8">
        <f>+D4</f>
        <v>0.78449999999999998</v>
      </c>
    </row>
    <row r="9" spans="1:6" x14ac:dyDescent="0.2">
      <c r="A9" s="26" t="s">
        <v>35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INTERCEPT(INDIRECT($D$9):G992,INDIRECT($C$9):F992)</f>
        <v>-6.4685882223387559E-3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SLOPE(INDIRECT($D$9):G992,INDIRECT($C$9):F992)</f>
        <v>1.8268877854857679E-4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57230.440813270747</v>
      </c>
      <c r="E15" s="16" t="s">
        <v>45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0.78468268877854852</v>
      </c>
      <c r="E16" s="16" t="s">
        <v>32</v>
      </c>
      <c r="F16" s="17">
        <f ca="1">NOW()+15018.5+$C$5/24</f>
        <v>60329.74154664352</v>
      </c>
    </row>
    <row r="17" spans="1:17" ht="13.5" thickBot="1" x14ac:dyDescent="0.25">
      <c r="A17" s="16" t="s">
        <v>29</v>
      </c>
      <c r="B17" s="12"/>
      <c r="C17" s="12">
        <f>COUNT(C21:C2191)</f>
        <v>5</v>
      </c>
      <c r="E17" s="16" t="s">
        <v>46</v>
      </c>
      <c r="F17" s="17">
        <f ca="1">ROUND(2*(F16-$C$7)/$C$8,0)/2+F15</f>
        <v>11273.5</v>
      </c>
    </row>
    <row r="18" spans="1:17" ht="14.25" thickTop="1" thickBot="1" x14ac:dyDescent="0.25">
      <c r="A18" s="18" t="s">
        <v>7</v>
      </c>
      <c r="B18" s="12"/>
      <c r="C18" s="21">
        <f ca="1">+C15</f>
        <v>57230.440813270747</v>
      </c>
      <c r="D18" s="22">
        <f ca="1">+C16</f>
        <v>0.78468268877854852</v>
      </c>
      <c r="E18" s="16" t="s">
        <v>33</v>
      </c>
      <c r="F18" s="25">
        <f ca="1">ROUND(2*(F16-$C$15)/$C$16,0)/2+F15</f>
        <v>3951</v>
      </c>
    </row>
    <row r="19" spans="1:17" ht="13.5" thickTop="1" x14ac:dyDescent="0.2">
      <c r="E19" s="16" t="s">
        <v>34</v>
      </c>
      <c r="F19" s="20">
        <f ca="1">+$C$15+$C$16*F18-15018.5-$C$5/24</f>
        <v>45312.617949968124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7" x14ac:dyDescent="0.2">
      <c r="A21" s="29" t="s">
        <v>39</v>
      </c>
      <c r="C21" s="10">
        <v>51486.57</v>
      </c>
      <c r="D21" s="10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-6.4685882223387559E-3</v>
      </c>
      <c r="Q21" s="2">
        <f>+C21-15018.5</f>
        <v>36468.07</v>
      </c>
    </row>
    <row r="22" spans="1:17" x14ac:dyDescent="0.2">
      <c r="A22" s="30" t="s">
        <v>41</v>
      </c>
      <c r="B22" s="31" t="s">
        <v>42</v>
      </c>
      <c r="C22" s="32">
        <v>54769.674500000001</v>
      </c>
      <c r="D22" s="32">
        <v>5.9999999999999995E-4</v>
      </c>
      <c r="E22">
        <f>+(C22-C$7)/C$8</f>
        <v>4184.9643084767386</v>
      </c>
      <c r="F22" s="39">
        <f>ROUND(2*E22,0)/2-1</f>
        <v>4184</v>
      </c>
      <c r="G22">
        <f>+C22-(C$7+F22*C$8)</f>
        <v>0.75650000000314321</v>
      </c>
      <c r="K22">
        <f>+G22</f>
        <v>0.75650000000314321</v>
      </c>
      <c r="O22">
        <f ca="1">+C$11+C$12*$F22</f>
        <v>0.75790126122490653</v>
      </c>
      <c r="Q22" s="2">
        <f>+C22-15018.5</f>
        <v>39751.174500000001</v>
      </c>
    </row>
    <row r="23" spans="1:17" x14ac:dyDescent="0.2">
      <c r="A23" s="5" t="s">
        <v>43</v>
      </c>
      <c r="C23" s="10">
        <v>55113.760699999999</v>
      </c>
      <c r="D23" s="10">
        <v>2.0000000000000001E-4</v>
      </c>
      <c r="E23">
        <f>+(C23-C$7)/C$8</f>
        <v>4623.5700446144028</v>
      </c>
      <c r="F23" s="39">
        <f>ROUND(2*E23,0)/2-1</f>
        <v>4622.5</v>
      </c>
      <c r="G23">
        <f>+C23-(C$7+F23*C$8)</f>
        <v>0.83944999999948777</v>
      </c>
      <c r="K23">
        <f>+G23</f>
        <v>0.83944999999948777</v>
      </c>
      <c r="O23">
        <f ca="1">+C$11+C$12*$F23</f>
        <v>0.83801029061845744</v>
      </c>
      <c r="Q23" s="2">
        <f>+C23-15018.5</f>
        <v>40095.260699999999</v>
      </c>
    </row>
    <row r="24" spans="1:17" x14ac:dyDescent="0.2">
      <c r="A24" s="33" t="s">
        <v>44</v>
      </c>
      <c r="B24" s="34" t="s">
        <v>42</v>
      </c>
      <c r="C24" s="35">
        <v>55523.756200000003</v>
      </c>
      <c r="D24" s="35">
        <v>6.9999999999999999E-4</v>
      </c>
      <c r="E24">
        <f>+(C24-C$7)/C$8</f>
        <v>5146.1901848311072</v>
      </c>
      <c r="F24" s="39">
        <f>ROUND(2*E24,0)/2-1</f>
        <v>5145</v>
      </c>
      <c r="G24">
        <f>+C24-(C$7+F24*C$8)</f>
        <v>0.93370000000140863</v>
      </c>
      <c r="K24">
        <f>+G24</f>
        <v>0.93370000000140863</v>
      </c>
      <c r="O24">
        <f ca="1">+C$11+C$12*$F24</f>
        <v>0.93346517741008883</v>
      </c>
      <c r="Q24" s="2">
        <f>+C24-15018.5</f>
        <v>40505.256200000003</v>
      </c>
    </row>
    <row r="25" spans="1:17" x14ac:dyDescent="0.2">
      <c r="A25" s="36" t="s">
        <v>48</v>
      </c>
      <c r="B25" s="37" t="s">
        <v>42</v>
      </c>
      <c r="C25" s="38">
        <v>57230.440540000003</v>
      </c>
      <c r="D25" s="38">
        <v>4.0000000000000002E-4</v>
      </c>
      <c r="E25">
        <f>+(C25-C$7)/C$8</f>
        <v>7321.6960356915279</v>
      </c>
      <c r="F25" s="25">
        <f>ROUND(2*E25,0)/2-1.5</f>
        <v>7320</v>
      </c>
      <c r="G25">
        <f>+C25-(C$7+F25*C$8)</f>
        <v>1.3305400000026566</v>
      </c>
      <c r="K25">
        <f>+G25</f>
        <v>1.3305400000026566</v>
      </c>
      <c r="O25">
        <f ca="1">+C$11+C$12*$F25</f>
        <v>1.3308132707532434</v>
      </c>
      <c r="Q25" s="2">
        <f>+C25-15018.5</f>
        <v>42211.940540000003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215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2024-01-20T04:47:49Z</dcterms:modified>
</cp:coreProperties>
</file>