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74D55C7-0723-4AFD-B1C9-F23297AFD6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Q32" i="1"/>
  <c r="Q33" i="1"/>
  <c r="Q34" i="1"/>
  <c r="Q35" i="1"/>
  <c r="Q36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D9" i="1"/>
  <c r="C9" i="1"/>
  <c r="E23" i="1"/>
  <c r="F23" i="1"/>
  <c r="G23" i="1"/>
  <c r="K23" i="1"/>
  <c r="E22" i="1"/>
  <c r="F22" i="1"/>
  <c r="G22" i="1"/>
  <c r="J22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Q28" i="1"/>
  <c r="Q29" i="1"/>
  <c r="Q30" i="1"/>
  <c r="Q31" i="1"/>
  <c r="Q26" i="1"/>
  <c r="Q27" i="1"/>
  <c r="Q24" i="1"/>
  <c r="Q25" i="1"/>
  <c r="Q22" i="1"/>
  <c r="Q23" i="1"/>
  <c r="C21" i="1"/>
  <c r="F16" i="1"/>
  <c r="E21" i="1"/>
  <c r="F21" i="1"/>
  <c r="G21" i="1"/>
  <c r="I21" i="1"/>
  <c r="Q21" i="1"/>
  <c r="C17" i="1"/>
  <c r="C11" i="1"/>
  <c r="C12" i="1"/>
  <c r="C16" i="1" l="1"/>
  <c r="D18" i="1" s="1"/>
  <c r="O36" i="1"/>
  <c r="O31" i="1"/>
  <c r="O22" i="1"/>
  <c r="O34" i="1"/>
  <c r="O35" i="1"/>
  <c r="O25" i="1"/>
  <c r="O32" i="1"/>
  <c r="O26" i="1"/>
  <c r="O21" i="1"/>
  <c r="O23" i="1"/>
  <c r="C15" i="1"/>
  <c r="O30" i="1"/>
  <c r="O27" i="1"/>
  <c r="O33" i="1"/>
  <c r="O28" i="1"/>
  <c r="O24" i="1"/>
  <c r="O29" i="1"/>
  <c r="F17" i="1"/>
  <c r="C18" i="1" l="1"/>
  <c r="F18" i="1"/>
  <c r="F19" i="1" s="1"/>
</calcChain>
</file>

<file path=xl/sharedStrings.xml><?xml version="1.0" encoding="utf-8"?>
<sst xmlns="http://schemas.openxmlformats.org/spreadsheetml/2006/main" count="77" uniqueCount="54">
  <si>
    <t>PE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</si>
  <si>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</si>
  <si>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</si>
  <si>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</si>
  <si>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</si>
  <si>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</si>
  <si>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</si>
  <si>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</si>
  <si>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</si>
  <si>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</si>
  <si>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</si>
  <si>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</si>
  <si>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</si>
  <si>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</si>
  <si>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</si>
  <si>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</si>
  <si>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</si>
  <si>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</si>
  <si>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</si>
  <si>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</si>
  <si>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</si>
  <si>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</si>
  <si>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</si>
  <si>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</si>
  <si>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</si>
  <si>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</si>
  <si>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</si>
  <si>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</si>
  <si>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</si>
  <si>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</si>
  <si>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</si>
  <si>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</si>
  <si>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</si>
  <si>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</si>
  <si>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</si>
  <si>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</si>
  <si>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</si>
  <si>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</si>
  <si>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</si>
  <si>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</si>
  <si>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</si>
  <si>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</si>
  <si>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</si>
  <si>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V1030 Cas / GSC 3251-0204</t>
  </si>
  <si>
    <t>EW</t>
  </si>
  <si>
    <t>IBVS 6042</t>
  </si>
  <si>
    <t>II:</t>
  </si>
  <si>
    <t>IBVS 6070</t>
  </si>
  <si>
    <t>I</t>
  </si>
  <si>
    <t>IBVS 6118</t>
  </si>
  <si>
    <t>IBVS 6152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</si>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</sst>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V1030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0A-403D-91AE-19A0BB9D05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0A-403D-91AE-19A0BB9D05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-3.5464999993564561E-2</c:v>
                </c:pt>
                <c:pt idx="3">
                  <c:v>-4.0229999998700805E-2</c:v>
                </c:pt>
                <c:pt idx="4">
                  <c:v>-4.0435000002617016E-2</c:v>
                </c:pt>
                <c:pt idx="5">
                  <c:v>-4.7659999996540137E-2</c:v>
                </c:pt>
                <c:pt idx="6">
                  <c:v>-4.5565000000351574E-2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0A-403D-91AE-19A0BB9D05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-3.9394999999785796E-2</c:v>
                </c:pt>
                <c:pt idx="7">
                  <c:v>-5.1820000000589062E-2</c:v>
                </c:pt>
                <c:pt idx="8">
                  <c:v>-5.1939999997557607E-2</c:v>
                </c:pt>
                <c:pt idx="9">
                  <c:v>-6.3049999997019768E-2</c:v>
                </c:pt>
                <c:pt idx="10">
                  <c:v>-6.4194999999017455E-2</c:v>
                </c:pt>
                <c:pt idx="11">
                  <c:v>-7.206000011501601E-2</c:v>
                </c:pt>
                <c:pt idx="12">
                  <c:v>-7.2019999810436275E-2</c:v>
                </c:pt>
                <c:pt idx="13">
                  <c:v>-7.1709999778249767E-2</c:v>
                </c:pt>
                <c:pt idx="14">
                  <c:v>-7.3834999966493342E-2</c:v>
                </c:pt>
                <c:pt idx="15">
                  <c:v>-7.3704999907931779E-2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0A-403D-91AE-19A0BB9D05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0A-403D-91AE-19A0BB9D05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0A-403D-91AE-19A0BB9D05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0A-403D-91AE-19A0BB9D05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6.5703876196968353E-2</c:v>
                </c:pt>
                <c:pt idx="1">
                  <c:v>-3.2903947711676179E-2</c:v>
                </c:pt>
                <c:pt idx="2">
                  <c:v>-3.4872770400631345E-2</c:v>
                </c:pt>
                <c:pt idx="3">
                  <c:v>-4.0367232441533396E-2</c:v>
                </c:pt>
                <c:pt idx="4">
                  <c:v>-4.0370377525701051E-2</c:v>
                </c:pt>
                <c:pt idx="5">
                  <c:v>-4.9569748716106601E-2</c:v>
                </c:pt>
                <c:pt idx="6">
                  <c:v>-4.957289380027427E-2</c:v>
                </c:pt>
                <c:pt idx="7">
                  <c:v>-5.5752984189726199E-2</c:v>
                </c:pt>
                <c:pt idx="8">
                  <c:v>-5.663989792500633E-2</c:v>
                </c:pt>
                <c:pt idx="9">
                  <c:v>-6.383585050061244E-2</c:v>
                </c:pt>
                <c:pt idx="10">
                  <c:v>-6.3838995584780095E-2</c:v>
                </c:pt>
                <c:pt idx="11">
                  <c:v>-7.0534879777728293E-2</c:v>
                </c:pt>
                <c:pt idx="12">
                  <c:v>-7.0534879777728293E-2</c:v>
                </c:pt>
                <c:pt idx="13">
                  <c:v>-7.0534879777728293E-2</c:v>
                </c:pt>
                <c:pt idx="14">
                  <c:v>-7.1877830717319097E-2</c:v>
                </c:pt>
                <c:pt idx="15">
                  <c:v>-7.1877830717319097E-2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0A-403D-91AE-19A0BB9D058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0A-403D-91AE-19A0BB9D0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018152"/>
        <c:axId val="1"/>
      </c:scatterChart>
      <c:valAx>
        <c:axId val="715018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018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V1030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BA-4D08-B4F6-DBC5C0E7DD1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BA-4D08-B4F6-DBC5C0E7DD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-3.5464999993564561E-2</c:v>
                </c:pt>
                <c:pt idx="3">
                  <c:v>-4.0229999998700805E-2</c:v>
                </c:pt>
                <c:pt idx="4">
                  <c:v>-4.0435000002617016E-2</c:v>
                </c:pt>
                <c:pt idx="5">
                  <c:v>-4.7659999996540137E-2</c:v>
                </c:pt>
                <c:pt idx="6">
                  <c:v>-4.5565000000351574E-2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BA-4D08-B4F6-DBC5C0E7DD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-3.9394999999785796E-2</c:v>
                </c:pt>
                <c:pt idx="7">
                  <c:v>-5.1820000000589062E-2</c:v>
                </c:pt>
                <c:pt idx="8">
                  <c:v>-5.1939999997557607E-2</c:v>
                </c:pt>
                <c:pt idx="9">
                  <c:v>-6.3049999997019768E-2</c:v>
                </c:pt>
                <c:pt idx="10">
                  <c:v>-6.4194999999017455E-2</c:v>
                </c:pt>
                <c:pt idx="11">
                  <c:v>-7.206000011501601E-2</c:v>
                </c:pt>
                <c:pt idx="12">
                  <c:v>-7.2019999810436275E-2</c:v>
                </c:pt>
                <c:pt idx="13">
                  <c:v>-7.1709999778249767E-2</c:v>
                </c:pt>
                <c:pt idx="14">
                  <c:v>-7.3834999966493342E-2</c:v>
                </c:pt>
                <c:pt idx="15">
                  <c:v>-7.3704999907931779E-2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BA-4D08-B4F6-DBC5C0E7DD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BA-4D08-B4F6-DBC5C0E7DD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BA-4D08-B4F6-DBC5C0E7DD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  <c:pt idx="3">
                    <c:v>1.4E-3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1.8E-3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BA-4D08-B4F6-DBC5C0E7DD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6.5703876196968353E-2</c:v>
                </c:pt>
                <c:pt idx="1">
                  <c:v>-3.2903947711676179E-2</c:v>
                </c:pt>
                <c:pt idx="2">
                  <c:v>-3.4872770400631345E-2</c:v>
                </c:pt>
                <c:pt idx="3">
                  <c:v>-4.0367232441533396E-2</c:v>
                </c:pt>
                <c:pt idx="4">
                  <c:v>-4.0370377525701051E-2</c:v>
                </c:pt>
                <c:pt idx="5">
                  <c:v>-4.9569748716106601E-2</c:v>
                </c:pt>
                <c:pt idx="6">
                  <c:v>-4.957289380027427E-2</c:v>
                </c:pt>
                <c:pt idx="7">
                  <c:v>-5.5752984189726199E-2</c:v>
                </c:pt>
                <c:pt idx="8">
                  <c:v>-5.663989792500633E-2</c:v>
                </c:pt>
                <c:pt idx="9">
                  <c:v>-6.383585050061244E-2</c:v>
                </c:pt>
                <c:pt idx="10">
                  <c:v>-6.3838995584780095E-2</c:v>
                </c:pt>
                <c:pt idx="11">
                  <c:v>-7.0534879777728293E-2</c:v>
                </c:pt>
                <c:pt idx="12">
                  <c:v>-7.0534879777728293E-2</c:v>
                </c:pt>
                <c:pt idx="13">
                  <c:v>-7.0534879777728293E-2</c:v>
                </c:pt>
                <c:pt idx="14">
                  <c:v>-7.1877830717319097E-2</c:v>
                </c:pt>
                <c:pt idx="15">
                  <c:v>-7.1877830717319097E-2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BA-4D08-B4F6-DBC5C0E7DD1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15676.5</c:v>
                </c:pt>
                <c:pt idx="2">
                  <c:v>15989.5</c:v>
                </c:pt>
                <c:pt idx="3">
                  <c:v>16863</c:v>
                </c:pt>
                <c:pt idx="4">
                  <c:v>16863.5</c:v>
                </c:pt>
                <c:pt idx="5">
                  <c:v>18326</c:v>
                </c:pt>
                <c:pt idx="6">
                  <c:v>18326.5</c:v>
                </c:pt>
                <c:pt idx="7">
                  <c:v>19309</c:v>
                </c:pt>
                <c:pt idx="8">
                  <c:v>19450</c:v>
                </c:pt>
                <c:pt idx="9">
                  <c:v>20594</c:v>
                </c:pt>
                <c:pt idx="10">
                  <c:v>20594.5</c:v>
                </c:pt>
                <c:pt idx="11">
                  <c:v>21659</c:v>
                </c:pt>
                <c:pt idx="12">
                  <c:v>21659</c:v>
                </c:pt>
                <c:pt idx="13">
                  <c:v>21659</c:v>
                </c:pt>
                <c:pt idx="14">
                  <c:v>21872.5</c:v>
                </c:pt>
                <c:pt idx="15">
                  <c:v>21872.5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BA-4D08-B4F6-DBC5C0E7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018152"/>
        <c:axId val="1"/>
      </c:scatterChart>
      <c:valAx>
        <c:axId val="715018152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018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</xdr:rowOff>
    </xdr:from>
    <xdr:to>
      <xdr:col>17</xdr:col>
      <xdr:colOff>152400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E35895-E5A3-AFBD-FEFB-271CE4D26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161925</xdr:colOff>
      <xdr:row>19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DCEF279-B1B1-4B63-BBE4-C04ECB18C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44">
        <v>51390.563999999998</v>
      </c>
      <c r="D7" s="29" t="s">
        <v>42</v>
      </c>
    </row>
    <row r="8" spans="1:6" x14ac:dyDescent="0.2">
      <c r="A8" t="s">
        <v>7</v>
      </c>
      <c r="C8" s="44">
        <v>0.30420999999999998</v>
      </c>
      <c r="D8" s="29" t="s">
        <v>42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6.5703876196968353E-2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-6.2901683353200348E-6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58044.17324531437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0.30420370983166467</v>
      </c>
      <c r="E16" s="14" t="s">
        <v>34</v>
      </c>
      <c r="F16" s="15">
        <f ca="1">NOW()+15018.5+$C$5/24</f>
        <v>60329.756832638886</v>
      </c>
    </row>
    <row r="17" spans="1:21" ht="13.5" thickBot="1" x14ac:dyDescent="0.25">
      <c r="A17" s="14" t="s">
        <v>31</v>
      </c>
      <c r="B17" s="10"/>
      <c r="C17" s="10">
        <f>COUNT(C21:C2191)</f>
        <v>16</v>
      </c>
      <c r="E17" s="14" t="s">
        <v>39</v>
      </c>
      <c r="F17" s="15">
        <f ca="1">ROUND(2*(F16-$C$7)/$C$8,0)/2+F15</f>
        <v>29386</v>
      </c>
    </row>
    <row r="18" spans="1:21" ht="14.25" thickTop="1" thickBot="1" x14ac:dyDescent="0.25">
      <c r="A18" s="16" t="s">
        <v>9</v>
      </c>
      <c r="B18" s="10"/>
      <c r="C18" s="19">
        <f ca="1">+C15</f>
        <v>58044.17324531437</v>
      </c>
      <c r="D18" s="20">
        <f ca="1">+C16</f>
        <v>0.30420370983166467</v>
      </c>
      <c r="E18" s="14" t="s">
        <v>40</v>
      </c>
      <c r="F18" s="23">
        <f ca="1">ROUND(2*(F16-$C$15)/$C$16,0)/2+F15</f>
        <v>7514.5</v>
      </c>
    </row>
    <row r="19" spans="1:21" ht="13.5" thickTop="1" x14ac:dyDescent="0.2">
      <c r="E19" s="14" t="s">
        <v>35</v>
      </c>
      <c r="F19" s="18">
        <f ca="1">+$C$15+$C$16*F18-15018.5-$C$5/24</f>
        <v>45312.007856177748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51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42</v>
      </c>
      <c r="C21" s="8">
        <f>C7</f>
        <v>51390.563999999998</v>
      </c>
      <c r="D21" s="8" t="s">
        <v>17</v>
      </c>
      <c r="E21">
        <f t="shared" ref="E21:E31" si="0">+(C21-C$7)/C$8</f>
        <v>0</v>
      </c>
      <c r="F21">
        <f t="shared" ref="F21:F36" si="1">ROUND(2*E21,0)/2</f>
        <v>0</v>
      </c>
      <c r="G21">
        <f t="shared" ref="G21:G31" si="2">+C21-(C$7+F21*C$8)</f>
        <v>0</v>
      </c>
      <c r="I21">
        <f>+G21</f>
        <v>0</v>
      </c>
      <c r="O21">
        <f t="shared" ref="O21:O31" ca="1" si="3">+C$11+C$12*$F21</f>
        <v>6.5703876196968353E-2</v>
      </c>
      <c r="Q21" s="2">
        <f t="shared" ref="Q21:Q31" si="4">+C21-15018.5</f>
        <v>36372.063999999998</v>
      </c>
    </row>
    <row r="22" spans="1:21" x14ac:dyDescent="0.2">
      <c r="A22" s="30" t="s">
        <v>47</v>
      </c>
      <c r="B22" s="31" t="s">
        <v>48</v>
      </c>
      <c r="C22" s="32">
        <v>56159.476600000002</v>
      </c>
      <c r="D22" s="32">
        <v>1.6000000000000001E-3</v>
      </c>
      <c r="E22">
        <f t="shared" si="0"/>
        <v>15676.383419348489</v>
      </c>
      <c r="F22">
        <f t="shared" si="1"/>
        <v>15676.5</v>
      </c>
      <c r="G22">
        <f t="shared" si="2"/>
        <v>-3.5464999993564561E-2</v>
      </c>
      <c r="J22">
        <f>+G22</f>
        <v>-3.5464999993564561E-2</v>
      </c>
      <c r="O22">
        <f t="shared" ca="1" si="3"/>
        <v>-3.2903947711676179E-2</v>
      </c>
      <c r="Q22" s="2">
        <f t="shared" si="4"/>
        <v>41140.976600000002</v>
      </c>
    </row>
    <row r="23" spans="1:21" x14ac:dyDescent="0.2">
      <c r="A23" s="30" t="s">
        <v>45</v>
      </c>
      <c r="B23" s="31" t="s">
        <v>46</v>
      </c>
      <c r="C23" s="32">
        <v>56254.690399999999</v>
      </c>
      <c r="D23" s="32">
        <v>4.0000000000000002E-4</v>
      </c>
      <c r="E23">
        <f t="shared" si="0"/>
        <v>15989.370500641009</v>
      </c>
      <c r="F23">
        <f t="shared" si="1"/>
        <v>15989.5</v>
      </c>
      <c r="G23">
        <f t="shared" si="2"/>
        <v>-3.9394999999785796E-2</v>
      </c>
      <c r="K23">
        <f>+G23</f>
        <v>-3.9394999999785796E-2</v>
      </c>
      <c r="O23">
        <f t="shared" ca="1" si="3"/>
        <v>-3.4872770400631345E-2</v>
      </c>
      <c r="Q23" s="2">
        <f t="shared" si="4"/>
        <v>41236.190399999999</v>
      </c>
    </row>
    <row r="24" spans="1:21" x14ac:dyDescent="0.2">
      <c r="A24" s="34" t="s">
        <v>49</v>
      </c>
      <c r="B24" s="35" t="s">
        <v>48</v>
      </c>
      <c r="C24" s="32">
        <v>56520.417000000001</v>
      </c>
      <c r="D24" s="36">
        <v>1.4E-3</v>
      </c>
      <c r="E24">
        <f t="shared" si="0"/>
        <v>16862.867755826577</v>
      </c>
      <c r="F24">
        <f t="shared" si="1"/>
        <v>16863</v>
      </c>
      <c r="G24">
        <f t="shared" si="2"/>
        <v>-4.0229999998700805E-2</v>
      </c>
      <c r="J24">
        <f>+G24</f>
        <v>-4.0229999998700805E-2</v>
      </c>
      <c r="O24">
        <f t="shared" ca="1" si="3"/>
        <v>-4.0367232441533396E-2</v>
      </c>
      <c r="Q24" s="2">
        <f t="shared" si="4"/>
        <v>41501.917000000001</v>
      </c>
    </row>
    <row r="25" spans="1:21" x14ac:dyDescent="0.2">
      <c r="A25" s="34" t="s">
        <v>49</v>
      </c>
      <c r="B25" s="35" t="s">
        <v>48</v>
      </c>
      <c r="C25" s="32">
        <v>56520.568899999998</v>
      </c>
      <c r="D25" s="36">
        <v>1.5E-3</v>
      </c>
      <c r="E25">
        <f t="shared" si="0"/>
        <v>16863.367081949971</v>
      </c>
      <c r="F25">
        <f t="shared" si="1"/>
        <v>16863.5</v>
      </c>
      <c r="G25">
        <f t="shared" si="2"/>
        <v>-4.0435000002617016E-2</v>
      </c>
      <c r="J25">
        <f>+G25</f>
        <v>-4.0435000002617016E-2</v>
      </c>
      <c r="O25">
        <f t="shared" ca="1" si="3"/>
        <v>-4.0370377525701051E-2</v>
      </c>
      <c r="Q25" s="2">
        <f t="shared" si="4"/>
        <v>41502.068899999998</v>
      </c>
    </row>
    <row r="26" spans="1:21" x14ac:dyDescent="0.2">
      <c r="A26" s="33" t="s">
        <v>50</v>
      </c>
      <c r="B26" s="37"/>
      <c r="C26" s="33">
        <v>56965.468800000002</v>
      </c>
      <c r="D26" s="33">
        <v>5.0000000000000001E-4</v>
      </c>
      <c r="E26">
        <f t="shared" si="0"/>
        <v>18325.843331908894</v>
      </c>
      <c r="F26">
        <f t="shared" si="1"/>
        <v>18326</v>
      </c>
      <c r="G26">
        <f t="shared" si="2"/>
        <v>-4.7659999996540137E-2</v>
      </c>
      <c r="J26">
        <f>+G26</f>
        <v>-4.7659999996540137E-2</v>
      </c>
      <c r="O26">
        <f t="shared" ca="1" si="3"/>
        <v>-4.9569748716106601E-2</v>
      </c>
      <c r="Q26" s="2">
        <f t="shared" si="4"/>
        <v>41946.968800000002</v>
      </c>
    </row>
    <row r="27" spans="1:21" x14ac:dyDescent="0.2">
      <c r="A27" s="33" t="s">
        <v>50</v>
      </c>
      <c r="B27" s="37"/>
      <c r="C27" s="33">
        <v>56965.623</v>
      </c>
      <c r="D27" s="33">
        <v>1.8E-3</v>
      </c>
      <c r="E27">
        <f t="shared" si="0"/>
        <v>18326.350218599</v>
      </c>
      <c r="F27">
        <f t="shared" si="1"/>
        <v>18326.5</v>
      </c>
      <c r="G27">
        <f t="shared" si="2"/>
        <v>-4.5565000000351574E-2</v>
      </c>
      <c r="J27">
        <f>+G27</f>
        <v>-4.5565000000351574E-2</v>
      </c>
      <c r="O27">
        <f t="shared" ca="1" si="3"/>
        <v>-4.957289380027427E-2</v>
      </c>
      <c r="Q27" s="2">
        <f t="shared" si="4"/>
        <v>41947.123</v>
      </c>
    </row>
    <row r="28" spans="1:21" x14ac:dyDescent="0.2">
      <c r="A28" s="38" t="s">
        <v>52</v>
      </c>
      <c r="B28" s="39" t="s">
        <v>48</v>
      </c>
      <c r="C28" s="40">
        <v>57264.503069999999</v>
      </c>
      <c r="D28" s="40">
        <v>2.9999999999999997E-4</v>
      </c>
      <c r="E28">
        <f t="shared" si="0"/>
        <v>19308.829657144739</v>
      </c>
      <c r="F28">
        <f t="shared" si="1"/>
        <v>19309</v>
      </c>
      <c r="G28">
        <f t="shared" si="2"/>
        <v>-5.1820000000589062E-2</v>
      </c>
      <c r="K28">
        <f t="shared" ref="K28:K36" si="5">+G28</f>
        <v>-5.1820000000589062E-2</v>
      </c>
      <c r="O28">
        <f t="shared" ca="1" si="3"/>
        <v>-5.5752984189726199E-2</v>
      </c>
      <c r="Q28" s="2">
        <f t="shared" si="4"/>
        <v>42246.003069999999</v>
      </c>
    </row>
    <row r="29" spans="1:21" x14ac:dyDescent="0.2">
      <c r="A29" s="38" t="s">
        <v>52</v>
      </c>
      <c r="B29" s="39" t="s">
        <v>48</v>
      </c>
      <c r="C29" s="40">
        <v>57307.396560000001</v>
      </c>
      <c r="D29" s="40">
        <v>5.9999999999999995E-4</v>
      </c>
      <c r="E29">
        <f t="shared" si="0"/>
        <v>19449.829262680396</v>
      </c>
      <c r="F29">
        <f t="shared" si="1"/>
        <v>19450</v>
      </c>
      <c r="G29">
        <f t="shared" si="2"/>
        <v>-5.1939999997557607E-2</v>
      </c>
      <c r="K29">
        <f t="shared" si="5"/>
        <v>-5.1939999997557607E-2</v>
      </c>
      <c r="O29">
        <f t="shared" ca="1" si="3"/>
        <v>-5.663989792500633E-2</v>
      </c>
      <c r="Q29" s="2">
        <f t="shared" si="4"/>
        <v>42288.896560000001</v>
      </c>
    </row>
    <row r="30" spans="1:21" x14ac:dyDescent="0.2">
      <c r="A30" s="38" t="s">
        <v>52</v>
      </c>
      <c r="B30" s="39" t="s">
        <v>48</v>
      </c>
      <c r="C30" s="40">
        <v>57655.401689999999</v>
      </c>
      <c r="D30" s="40">
        <v>2.9999999999999997E-4</v>
      </c>
      <c r="E30">
        <f t="shared" si="0"/>
        <v>20593.792741855956</v>
      </c>
      <c r="F30">
        <f t="shared" si="1"/>
        <v>20594</v>
      </c>
      <c r="G30">
        <f t="shared" si="2"/>
        <v>-6.3049999997019768E-2</v>
      </c>
      <c r="K30">
        <f t="shared" si="5"/>
        <v>-6.3049999997019768E-2</v>
      </c>
      <c r="O30">
        <f t="shared" ca="1" si="3"/>
        <v>-6.383585050061244E-2</v>
      </c>
      <c r="Q30" s="2">
        <f t="shared" si="4"/>
        <v>42636.901689999999</v>
      </c>
    </row>
    <row r="31" spans="1:21" x14ac:dyDescent="0.2">
      <c r="A31" s="38" t="s">
        <v>52</v>
      </c>
      <c r="B31" s="39" t="s">
        <v>1</v>
      </c>
      <c r="C31" s="40">
        <v>57655.552649999998</v>
      </c>
      <c r="D31" s="40">
        <v>4.0000000000000002E-4</v>
      </c>
      <c r="E31">
        <f t="shared" si="0"/>
        <v>20594.288978008612</v>
      </c>
      <c r="F31">
        <f t="shared" si="1"/>
        <v>20594.5</v>
      </c>
      <c r="G31">
        <f t="shared" si="2"/>
        <v>-6.4194999999017455E-2</v>
      </c>
      <c r="K31">
        <f t="shared" si="5"/>
        <v>-6.4194999999017455E-2</v>
      </c>
      <c r="O31">
        <f t="shared" ca="1" si="3"/>
        <v>-6.3838995584780095E-2</v>
      </c>
      <c r="Q31" s="2">
        <f t="shared" si="4"/>
        <v>42637.052649999998</v>
      </c>
    </row>
    <row r="32" spans="1:21" x14ac:dyDescent="0.2">
      <c r="A32" s="41" t="s">
        <v>53</v>
      </c>
      <c r="B32" s="42" t="s">
        <v>48</v>
      </c>
      <c r="C32" s="43">
        <v>57979.376329999883</v>
      </c>
      <c r="D32" s="43">
        <v>2.0000000000000001E-4</v>
      </c>
      <c r="E32">
        <f>+(C32-C$7)/C$8</f>
        <v>21658.763124157274</v>
      </c>
      <c r="F32">
        <f t="shared" si="1"/>
        <v>21659</v>
      </c>
      <c r="G32">
        <f>+C32-(C$7+F32*C$8)</f>
        <v>-7.206000011501601E-2</v>
      </c>
      <c r="K32">
        <f t="shared" si="5"/>
        <v>-7.206000011501601E-2</v>
      </c>
      <c r="O32">
        <f ca="1">+C$11+C$12*$F32</f>
        <v>-7.0534879777728293E-2</v>
      </c>
      <c r="Q32" s="2">
        <f>+C32-15018.5</f>
        <v>42960.876329999883</v>
      </c>
    </row>
    <row r="33" spans="1:17" x14ac:dyDescent="0.2">
      <c r="A33" s="41" t="s">
        <v>53</v>
      </c>
      <c r="B33" s="42" t="s">
        <v>48</v>
      </c>
      <c r="C33" s="43">
        <v>57979.376370000187</v>
      </c>
      <c r="D33" s="43">
        <v>2.9999999999999997E-4</v>
      </c>
      <c r="E33">
        <f>+(C33-C$7)/C$8</f>
        <v>21658.763255646394</v>
      </c>
      <c r="F33">
        <f t="shared" si="1"/>
        <v>21659</v>
      </c>
      <c r="G33">
        <f>+C33-(C$7+F33*C$8)</f>
        <v>-7.2019999810436275E-2</v>
      </c>
      <c r="K33">
        <f t="shared" si="5"/>
        <v>-7.2019999810436275E-2</v>
      </c>
      <c r="O33">
        <f ca="1">+C$11+C$12*$F33</f>
        <v>-7.0534879777728293E-2</v>
      </c>
      <c r="Q33" s="2">
        <f>+C33-15018.5</f>
        <v>42960.876370000187</v>
      </c>
    </row>
    <row r="34" spans="1:17" x14ac:dyDescent="0.2">
      <c r="A34" s="41" t="s">
        <v>53</v>
      </c>
      <c r="B34" s="42" t="s">
        <v>48</v>
      </c>
      <c r="C34" s="43">
        <v>57979.376680000219</v>
      </c>
      <c r="D34" s="43">
        <v>1E-4</v>
      </c>
      <c r="E34">
        <f>+(C34-C$7)/C$8</f>
        <v>21658.764274679404</v>
      </c>
      <c r="F34">
        <f t="shared" si="1"/>
        <v>21659</v>
      </c>
      <c r="G34">
        <f>+C34-(C$7+F34*C$8)</f>
        <v>-7.1709999778249767E-2</v>
      </c>
      <c r="K34">
        <f t="shared" si="5"/>
        <v>-7.1709999778249767E-2</v>
      </c>
      <c r="O34">
        <f ca="1">+C$11+C$12*$F34</f>
        <v>-7.0534879777728293E-2</v>
      </c>
      <c r="Q34" s="2">
        <f>+C34-15018.5</f>
        <v>42960.876680000219</v>
      </c>
    </row>
    <row r="35" spans="1:17" x14ac:dyDescent="0.2">
      <c r="A35" s="41" t="s">
        <v>53</v>
      </c>
      <c r="B35" s="42" t="s">
        <v>1</v>
      </c>
      <c r="C35" s="43">
        <v>58044.323390000034</v>
      </c>
      <c r="D35" s="43">
        <v>2.0000000000000001E-4</v>
      </c>
      <c r="E35">
        <f>+(C35-C$7)/C$8</f>
        <v>21872.257289372592</v>
      </c>
      <c r="F35">
        <f t="shared" si="1"/>
        <v>21872.5</v>
      </c>
      <c r="G35">
        <f>+C35-(C$7+F35*C$8)</f>
        <v>-7.3834999966493342E-2</v>
      </c>
      <c r="K35">
        <f t="shared" si="5"/>
        <v>-7.3834999966493342E-2</v>
      </c>
      <c r="O35">
        <f ca="1">+C$11+C$12*$F35</f>
        <v>-7.1877830717319097E-2</v>
      </c>
      <c r="Q35" s="2">
        <f>+C35-15018.5</f>
        <v>43025.823390000034</v>
      </c>
    </row>
    <row r="36" spans="1:17" x14ac:dyDescent="0.2">
      <c r="A36" s="41" t="s">
        <v>53</v>
      </c>
      <c r="B36" s="42" t="s">
        <v>1</v>
      </c>
      <c r="C36" s="43">
        <v>58044.323520000093</v>
      </c>
      <c r="D36" s="43">
        <v>2.0000000000000001E-4</v>
      </c>
      <c r="E36">
        <f>+(C36-C$7)/C$8</f>
        <v>21872.257716709162</v>
      </c>
      <c r="F36">
        <f t="shared" si="1"/>
        <v>21872.5</v>
      </c>
      <c r="G36">
        <f>+C36-(C$7+F36*C$8)</f>
        <v>-7.3704999907931779E-2</v>
      </c>
      <c r="K36">
        <f t="shared" si="5"/>
        <v>-7.3704999907931779E-2</v>
      </c>
      <c r="O36">
        <f ca="1">+C$11+C$12*$F36</f>
        <v>-7.1877830717319097E-2</v>
      </c>
      <c r="Q36" s="2">
        <f>+C36-15018.5</f>
        <v>43025.823520000093</v>
      </c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2:D36" name="Range1"/>
  </protectedRanges>
  <phoneticPr fontId="7" type="noConversion"/>
  <hyperlinks>
    <hyperlink ref="H2147" r:id="rId1" display="http://vsolj.cetus-net.org/bulletin.html"/>
  </hyperlinks>
  <pageMargins left="0.75" right="0.75" top="1" bottom="1" header="0.5" footer="0.5"/>
  <pageSetup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2024-01-20T05:09:50Z</dcterms:modified>
</cp:coreProperties>
</file>