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AD59F9F-B5B3-4213-B83E-75375E6779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Q27" i="1"/>
  <c r="E34" i="1"/>
  <c r="F34" i="1"/>
  <c r="G34" i="1"/>
  <c r="K34" i="1"/>
  <c r="E31" i="1"/>
  <c r="F31" i="1"/>
  <c r="G31" i="1"/>
  <c r="K31" i="1"/>
  <c r="E32" i="1"/>
  <c r="F32" i="1"/>
  <c r="G32" i="1"/>
  <c r="K32" i="1"/>
  <c r="E33" i="1"/>
  <c r="F33" i="1"/>
  <c r="G33" i="1"/>
  <c r="K33" i="1"/>
  <c r="E35" i="1"/>
  <c r="F35" i="1"/>
  <c r="G35" i="1"/>
  <c r="K35" i="1"/>
  <c r="E36" i="1"/>
  <c r="F36" i="1"/>
  <c r="G36" i="1"/>
  <c r="K36" i="1"/>
  <c r="D9" i="1"/>
  <c r="C9" i="1"/>
  <c r="C21" i="1"/>
  <c r="E21" i="1"/>
  <c r="F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8" i="1"/>
  <c r="F28" i="1"/>
  <c r="G28" i="1"/>
  <c r="K28" i="1"/>
  <c r="E29" i="1"/>
  <c r="F29" i="1"/>
  <c r="G29" i="1"/>
  <c r="K29" i="1"/>
  <c r="E30" i="1"/>
  <c r="F30" i="1"/>
  <c r="G30" i="1"/>
  <c r="K30" i="1"/>
  <c r="Q34" i="1"/>
  <c r="Q31" i="1"/>
  <c r="Q32" i="1"/>
  <c r="Q33" i="1"/>
  <c r="Q35" i="1"/>
  <c r="Q36" i="1"/>
  <c r="Q30" i="1"/>
  <c r="Q29" i="1"/>
  <c r="Q23" i="1"/>
  <c r="Q24" i="1"/>
  <c r="Q25" i="1"/>
  <c r="Q26" i="1"/>
  <c r="Q28" i="1"/>
  <c r="Q22" i="1"/>
  <c r="F16" i="1"/>
  <c r="F17" i="1" s="1"/>
  <c r="C17" i="1"/>
  <c r="Q21" i="1"/>
  <c r="G21" i="1"/>
  <c r="I21" i="1"/>
  <c r="C12" i="1"/>
  <c r="C11" i="1"/>
  <c r="O30" i="1" l="1"/>
  <c r="C15" i="1"/>
  <c r="O29" i="1"/>
  <c r="O23" i="1"/>
  <c r="O36" i="1"/>
  <c r="O33" i="1"/>
  <c r="O34" i="1"/>
  <c r="O21" i="1"/>
  <c r="O31" i="1"/>
  <c r="O32" i="1"/>
  <c r="O35" i="1"/>
  <c r="O26" i="1"/>
  <c r="O25" i="1"/>
  <c r="O24" i="1"/>
  <c r="O27" i="1"/>
  <c r="O28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<sst xmlns="http://schemas.openxmlformats.org/spreadsheetml/2006/main" count="79" uniqueCount="53">
  <si>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</si>
  <si>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</si>
  <si>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</si>
  <si>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</si>
  <si>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</si>
  <si>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</si>
  <si>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</si>
  <si>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</si>
  <si>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</si>
  <si>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</si>
  <si>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</si>
  <si>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</si>
  <si>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</si>
  <si>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</si>
  <si>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</si>
  <si>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</si>
  <si>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</si>
  <si>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</si>
  <si>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</si>
  <si>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</si>
  <si>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</si>
  <si>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</si>
  <si>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</si>
  <si>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</si>
  <si>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</si>
  <si>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</si>
  <si>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</si>
  <si>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</si>
  <si>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</si>
  <si>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</si>
  <si>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</si>
  <si>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</si>
  <si>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</si>
  <si>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</si>
  <si>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</si>
  <si>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</si>
  <si>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</si>
  <si>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</si>
  <si>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</si>
  <si>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</si>
  <si>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</si>
  <si>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</si>
  <si>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</si>
  <si>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V1031 Cas / na</t>
  </si>
  <si>
    <t>EW</t>
  </si>
  <si>
    <t>IBVS 6042</t>
  </si>
  <si>
    <t>I</t>
  </si>
  <si>
    <t>OEJV 0160</t>
  </si>
  <si>
    <t>II</t>
  </si>
  <si>
    <t>OEJV 0168</t>
  </si>
  <si>
    <t>vis</t>
  </si>
  <si>
    <t>OEJV 0179</t>
  </si>
  <si>
    <t>IBVS 6230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</si>
</sst>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8" fillId="24" borderId="0" xfId="0" applyFont="1" applyFill="1" applyAlignment="1"/>
    <xf numFmtId="0" fontId="16" fillId="25" borderId="0" xfId="0" applyFont="1" applyFill="1" applyAlignment="1"/>
    <xf numFmtId="0" fontId="34" fillId="0" borderId="0" xfId="41" applyFont="1" applyAlignment="1">
      <alignment wrapText="1"/>
    </xf>
    <xf numFmtId="0" fontId="34" fillId="0" borderId="0" xfId="41" applyFont="1" applyAlignment="1">
      <alignment horizontal="center" wrapText="1"/>
    </xf>
    <xf numFmtId="0" fontId="34" fillId="0" borderId="0" xfId="41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5" fillId="0" borderId="0" xfId="41" applyFont="1" applyAlignment="1">
      <alignment horizontal="left" vertical="center" wrapText="1"/>
    </xf>
    <xf numFmtId="0" fontId="35" fillId="0" borderId="0" xfId="41" applyFont="1" applyAlignment="1">
      <alignment horizontal="center" vertical="center" wrapText="1"/>
    </xf>
    <xf numFmtId="0" fontId="35" fillId="0" borderId="0" xfId="41" applyFont="1" applyAlignment="1">
      <alignment horizontal="left" wrapText="1"/>
    </xf>
    <xf numFmtId="0" fontId="34" fillId="0" borderId="0" xfId="41" applyNumberFormat="1" applyFont="1" applyAlignment="1">
      <alignment horizontal="left" wrapText="1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V1031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7B-4458-B5BB-37420C0AB99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7B-4458-B5BB-37420C0AB99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7B-4458-B5BB-37420C0AB99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0.26395000000775326</c:v>
                </c:pt>
                <c:pt idx="2">
                  <c:v>0.23935999999957858</c:v>
                </c:pt>
                <c:pt idx="3">
                  <c:v>0.24059000000852393</c:v>
                </c:pt>
                <c:pt idx="4">
                  <c:v>0.24188000000140164</c:v>
                </c:pt>
                <c:pt idx="5">
                  <c:v>0.25914000000193482</c:v>
                </c:pt>
                <c:pt idx="6">
                  <c:v>0.25879000000713859</c:v>
                </c:pt>
                <c:pt idx="7">
                  <c:v>0.26148000000830507</c:v>
                </c:pt>
                <c:pt idx="8">
                  <c:v>0.27307000000291737</c:v>
                </c:pt>
                <c:pt idx="9">
                  <c:v>0.2817200000063167</c:v>
                </c:pt>
                <c:pt idx="10">
                  <c:v>0.29628999999840744</c:v>
                </c:pt>
                <c:pt idx="11">
                  <c:v>0.29486000000179047</c:v>
                </c:pt>
                <c:pt idx="12">
                  <c:v>0.31296999999904074</c:v>
                </c:pt>
                <c:pt idx="13">
                  <c:v>0.31356999999843538</c:v>
                </c:pt>
                <c:pt idx="14">
                  <c:v>0.32744000000093365</c:v>
                </c:pt>
                <c:pt idx="15">
                  <c:v>0.33039000000280794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7B-4458-B5BB-37420C0AB99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7B-4458-B5BB-37420C0AB99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7B-4458-B5BB-37420C0AB99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7B-4458-B5BB-37420C0AB99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3.0331358214054638E-2</c:v>
                </c:pt>
                <c:pt idx="1">
                  <c:v>0.26226075629444967</c:v>
                </c:pt>
                <c:pt idx="2">
                  <c:v>0.23968291785417406</c:v>
                </c:pt>
                <c:pt idx="3">
                  <c:v>0.24059264760817783</c:v>
                </c:pt>
                <c:pt idx="4">
                  <c:v>0.24179183682936464</c:v>
                </c:pt>
                <c:pt idx="5">
                  <c:v>0.25826001294445577</c:v>
                </c:pt>
                <c:pt idx="6">
                  <c:v>0.25984170217584868</c:v>
                </c:pt>
                <c:pt idx="7">
                  <c:v>0.26205399953217606</c:v>
                </c:pt>
                <c:pt idx="8">
                  <c:v>0.27358068902892846</c:v>
                </c:pt>
                <c:pt idx="9">
                  <c:v>0.28072413516548084</c:v>
                </c:pt>
                <c:pt idx="10">
                  <c:v>0.29584839232579369</c:v>
                </c:pt>
                <c:pt idx="11">
                  <c:v>0.29608616260240828</c:v>
                </c:pt>
                <c:pt idx="12">
                  <c:v>0.31423940633002911</c:v>
                </c:pt>
                <c:pt idx="13">
                  <c:v>0.31496305499798671</c:v>
                </c:pt>
                <c:pt idx="14">
                  <c:v>0.32677920396192212</c:v>
                </c:pt>
                <c:pt idx="15">
                  <c:v>0.32879508239408961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7B-4458-B5BB-37420C0AB99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7B-4458-B5BB-37420C0AB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024272"/>
        <c:axId val="1"/>
      </c:scatterChart>
      <c:valAx>
        <c:axId val="715024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024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V1031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D-4504-A81A-925F5E901F9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D-4504-A81A-925F5E901F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D-4504-A81A-925F5E901F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0.26395000000775326</c:v>
                </c:pt>
                <c:pt idx="2">
                  <c:v>0.23935999999957858</c:v>
                </c:pt>
                <c:pt idx="3">
                  <c:v>0.24059000000852393</c:v>
                </c:pt>
                <c:pt idx="4">
                  <c:v>0.24188000000140164</c:v>
                </c:pt>
                <c:pt idx="5">
                  <c:v>0.25914000000193482</c:v>
                </c:pt>
                <c:pt idx="6">
                  <c:v>0.25879000000713859</c:v>
                </c:pt>
                <c:pt idx="7">
                  <c:v>0.26148000000830507</c:v>
                </c:pt>
                <c:pt idx="8">
                  <c:v>0.27307000000291737</c:v>
                </c:pt>
                <c:pt idx="9">
                  <c:v>0.2817200000063167</c:v>
                </c:pt>
                <c:pt idx="10">
                  <c:v>0.29628999999840744</c:v>
                </c:pt>
                <c:pt idx="11">
                  <c:v>0.29486000000179047</c:v>
                </c:pt>
                <c:pt idx="12">
                  <c:v>0.31296999999904074</c:v>
                </c:pt>
                <c:pt idx="13">
                  <c:v>0.31356999999843538</c:v>
                </c:pt>
                <c:pt idx="14">
                  <c:v>0.32744000000093365</c:v>
                </c:pt>
                <c:pt idx="15">
                  <c:v>0.33039000000280794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2D-4504-A81A-925F5E901F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2D-4504-A81A-925F5E901F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2D-4504-A81A-925F5E901F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2D-4504-A81A-925F5E901F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3.0331358214054638E-2</c:v>
                </c:pt>
                <c:pt idx="1">
                  <c:v>0.26226075629444967</c:v>
                </c:pt>
                <c:pt idx="2">
                  <c:v>0.23968291785417406</c:v>
                </c:pt>
                <c:pt idx="3">
                  <c:v>0.24059264760817783</c:v>
                </c:pt>
                <c:pt idx="4">
                  <c:v>0.24179183682936464</c:v>
                </c:pt>
                <c:pt idx="5">
                  <c:v>0.25826001294445577</c:v>
                </c:pt>
                <c:pt idx="6">
                  <c:v>0.25984170217584868</c:v>
                </c:pt>
                <c:pt idx="7">
                  <c:v>0.26205399953217606</c:v>
                </c:pt>
                <c:pt idx="8">
                  <c:v>0.27358068902892846</c:v>
                </c:pt>
                <c:pt idx="9">
                  <c:v>0.28072413516548084</c:v>
                </c:pt>
                <c:pt idx="10">
                  <c:v>0.29584839232579369</c:v>
                </c:pt>
                <c:pt idx="11">
                  <c:v>0.29608616260240828</c:v>
                </c:pt>
                <c:pt idx="12">
                  <c:v>0.31423940633002911</c:v>
                </c:pt>
                <c:pt idx="13">
                  <c:v>0.31496305499798671</c:v>
                </c:pt>
                <c:pt idx="14">
                  <c:v>0.32677920396192212</c:v>
                </c:pt>
                <c:pt idx="15">
                  <c:v>0.32879508239408961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2D-4504-A81A-925F5E901F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11217.5</c:v>
                </c:pt>
                <c:pt idx="2">
                  <c:v>10125.5</c:v>
                </c:pt>
                <c:pt idx="3">
                  <c:v>10169.5</c:v>
                </c:pt>
                <c:pt idx="4">
                  <c:v>10227.5</c:v>
                </c:pt>
                <c:pt idx="5">
                  <c:v>11024</c:v>
                </c:pt>
                <c:pt idx="6">
                  <c:v>11100.5</c:v>
                </c:pt>
                <c:pt idx="7">
                  <c:v>11207.5</c:v>
                </c:pt>
                <c:pt idx="8">
                  <c:v>11765</c:v>
                </c:pt>
                <c:pt idx="9">
                  <c:v>12110.5</c:v>
                </c:pt>
                <c:pt idx="10">
                  <c:v>12842</c:v>
                </c:pt>
                <c:pt idx="11">
                  <c:v>12853.5</c:v>
                </c:pt>
                <c:pt idx="12">
                  <c:v>13731.5</c:v>
                </c:pt>
                <c:pt idx="13">
                  <c:v>13766.5</c:v>
                </c:pt>
                <c:pt idx="14">
                  <c:v>14338</c:v>
                </c:pt>
                <c:pt idx="15">
                  <c:v>14435.5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2D-4504-A81A-925F5E90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024272"/>
        <c:axId val="1"/>
      </c:scatterChart>
      <c:valAx>
        <c:axId val="71502427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024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D03EB12-6CFA-A250-86CB-2C1CCD020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161925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BBAED2-975D-43AE-8810-8FAC39D47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43</v>
      </c>
    </row>
    <row r="2" spans="1:6">
      <c r="A2" t="s">
        <v>27</v>
      </c>
      <c r="B2" t="s">
        <v>44</v>
      </c>
      <c r="C2" s="3"/>
      <c r="D2" s="3"/>
    </row>
    <row r="3" spans="1:6" ht="13.5" thickBot="1"/>
    <row r="4" spans="1:6" ht="14.25" thickTop="1" thickBot="1">
      <c r="A4" s="5" t="s">
        <v>4</v>
      </c>
      <c r="C4" s="27" t="s">
        <v>41</v>
      </c>
      <c r="D4" s="28" t="s">
        <v>41</v>
      </c>
    </row>
    <row r="5" spans="1:6" ht="13.5" thickTop="1">
      <c r="A5" s="9" t="s">
        <v>32</v>
      </c>
      <c r="B5" s="10"/>
      <c r="C5" s="11">
        <v>-9.5</v>
      </c>
      <c r="D5" s="10" t="s">
        <v>33</v>
      </c>
    </row>
    <row r="6" spans="1:6">
      <c r="A6" s="5" t="s">
        <v>5</v>
      </c>
    </row>
    <row r="7" spans="1:6">
      <c r="A7" t="s">
        <v>6</v>
      </c>
      <c r="C7" s="46">
        <v>51415.004999999997</v>
      </c>
      <c r="D7" s="29" t="s">
        <v>42</v>
      </c>
    </row>
    <row r="8" spans="1:6">
      <c r="A8" t="s">
        <v>7</v>
      </c>
      <c r="C8" s="46">
        <v>0.43062</v>
      </c>
      <c r="D8" s="29" t="s">
        <v>42</v>
      </c>
    </row>
    <row r="9" spans="1:6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23</v>
      </c>
      <c r="D10" s="4" t="s">
        <v>24</v>
      </c>
      <c r="E10" s="10"/>
    </row>
    <row r="11" spans="1:6">
      <c r="A11" s="10" t="s">
        <v>19</v>
      </c>
      <c r="B11" s="10"/>
      <c r="C11" s="21">
        <f ca="1">INTERCEPT(INDIRECT($D$9):G992,INDIRECT($C$9):F992)</f>
        <v>3.0331358214054638E-2</v>
      </c>
      <c r="D11" s="3"/>
      <c r="E11" s="10"/>
    </row>
    <row r="12" spans="1:6">
      <c r="A12" s="10" t="s">
        <v>20</v>
      </c>
      <c r="B12" s="10"/>
      <c r="C12" s="21">
        <f ca="1">SLOPE(INDIRECT($D$9):G992,INDIRECT($C$9):F992)</f>
        <v>2.0675676227358592E-5</v>
      </c>
      <c r="D12" s="3"/>
      <c r="E12" s="10"/>
    </row>
    <row r="13" spans="1:6">
      <c r="A13" s="10" t="s">
        <v>22</v>
      </c>
      <c r="B13" s="10"/>
      <c r="C13" s="3" t="s">
        <v>17</v>
      </c>
    </row>
    <row r="14" spans="1:6">
      <c r="A14" s="10"/>
      <c r="B14" s="10"/>
      <c r="C14" s="10"/>
    </row>
    <row r="15" spans="1:6">
      <c r="A15" s="12" t="s">
        <v>21</v>
      </c>
      <c r="B15" s="10"/>
      <c r="C15" s="13">
        <f ca="1">(C7+C11)+(C8+C12)*INT(MAX(F21:F3533))</f>
        <v>57631.333484744551</v>
      </c>
      <c r="E15" s="14" t="s">
        <v>38</v>
      </c>
      <c r="F15" s="11">
        <v>1</v>
      </c>
    </row>
    <row r="16" spans="1:6">
      <c r="A16" s="16" t="s">
        <v>8</v>
      </c>
      <c r="B16" s="10"/>
      <c r="C16" s="17">
        <f ca="1">+C8+C12</f>
        <v>0.43064067567622738</v>
      </c>
      <c r="E16" s="14" t="s">
        <v>34</v>
      </c>
      <c r="F16" s="15">
        <f ca="1">NOW()+15018.5+$C$5/24</f>
        <v>60329.757572106479</v>
      </c>
    </row>
    <row r="17" spans="1:21" ht="13.5" thickBot="1">
      <c r="A17" s="14" t="s">
        <v>31</v>
      </c>
      <c r="B17" s="10"/>
      <c r="C17" s="10">
        <f>COUNT(C21:C2191)</f>
        <v>16</v>
      </c>
      <c r="E17" s="14" t="s">
        <v>39</v>
      </c>
      <c r="F17" s="15">
        <f ca="1">ROUND(2*(F16-$C$7)/$C$8,0)/2+F15</f>
        <v>20703</v>
      </c>
    </row>
    <row r="18" spans="1:21" ht="14.25" thickTop="1" thickBot="1">
      <c r="A18" s="16" t="s">
        <v>9</v>
      </c>
      <c r="B18" s="10"/>
      <c r="C18" s="19">
        <f ca="1">+C15</f>
        <v>57631.333484744551</v>
      </c>
      <c r="D18" s="20">
        <f ca="1">+C16</f>
        <v>0.43064067567622738</v>
      </c>
      <c r="E18" s="14" t="s">
        <v>40</v>
      </c>
      <c r="F18" s="23">
        <f ca="1">ROUND(2*(F16-$C$15)/$C$16,0)/2+F15</f>
        <v>6267</v>
      </c>
    </row>
    <row r="19" spans="1:21" ht="13.5" thickTop="1">
      <c r="E19" s="14" t="s">
        <v>35</v>
      </c>
      <c r="F19" s="18">
        <f ca="1">+$C$15+$C$16*F18-15018.5-$C$5/24</f>
        <v>45312.054432540805</v>
      </c>
    </row>
    <row r="20" spans="1:21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>
      <c r="A21" t="s">
        <v>42</v>
      </c>
      <c r="C21" s="8">
        <f>C7</f>
        <v>51415.004999999997</v>
      </c>
      <c r="D21" s="8" t="s">
        <v>17</v>
      </c>
      <c r="E21">
        <f t="shared" ref="E21:E36" si="0">+(C21-C$7)/C$8</f>
        <v>0</v>
      </c>
      <c r="F21">
        <f>ROUND(2*E21,0)/2</f>
        <v>0</v>
      </c>
      <c r="G21">
        <f t="shared" ref="G21:G36" si="1">+C21-(C$7+F21*C$8)</f>
        <v>0</v>
      </c>
      <c r="I21">
        <f>+G21</f>
        <v>0</v>
      </c>
      <c r="O21">
        <f t="shared" ref="O21:O36" ca="1" si="2">+C$11+C$12*$F21</f>
        <v>3.0331358214054638E-2</v>
      </c>
      <c r="Q21" s="2">
        <f t="shared" ref="Q21:Q36" si="3">+C21-15018.5</f>
        <v>36396.504999999997</v>
      </c>
    </row>
    <row r="22" spans="1:21">
      <c r="A22" s="30" t="s">
        <v>45</v>
      </c>
      <c r="B22" s="31" t="s">
        <v>46</v>
      </c>
      <c r="C22" s="32">
        <v>56245.748800000001</v>
      </c>
      <c r="D22" s="32">
        <v>4.0000000000000002E-4</v>
      </c>
      <c r="E22">
        <f t="shared" si="0"/>
        <v>11218.112953416014</v>
      </c>
      <c r="F22" s="35">
        <f t="shared" ref="F22:F34" si="4">ROUND(2*E22,0)/2-0.5</f>
        <v>11217.5</v>
      </c>
      <c r="G22">
        <f t="shared" si="1"/>
        <v>0.26395000000775326</v>
      </c>
      <c r="K22">
        <f t="shared" ref="K22:K36" si="5">+G22</f>
        <v>0.26395000000775326</v>
      </c>
      <c r="O22">
        <f t="shared" ca="1" si="2"/>
        <v>0.26226075629444967</v>
      </c>
      <c r="Q22" s="2">
        <f t="shared" si="3"/>
        <v>41227.248800000001</v>
      </c>
    </row>
    <row r="23" spans="1:21">
      <c r="A23" s="30" t="s">
        <v>47</v>
      </c>
      <c r="B23" s="31" t="s">
        <v>46</v>
      </c>
      <c r="C23" s="32">
        <v>55775.48717</v>
      </c>
      <c r="D23" s="32">
        <v>2.0000000000000001E-4</v>
      </c>
      <c r="E23">
        <f t="shared" si="0"/>
        <v>10126.055849705082</v>
      </c>
      <c r="F23" s="35">
        <f t="shared" si="4"/>
        <v>10125.5</v>
      </c>
      <c r="G23">
        <f t="shared" si="1"/>
        <v>0.23935999999957858</v>
      </c>
      <c r="K23">
        <f t="shared" si="5"/>
        <v>0.23935999999957858</v>
      </c>
      <c r="O23">
        <f t="shared" ca="1" si="2"/>
        <v>0.23968291785417406</v>
      </c>
      <c r="Q23" s="2">
        <f t="shared" si="3"/>
        <v>40756.98717</v>
      </c>
    </row>
    <row r="24" spans="1:21">
      <c r="A24" s="30" t="s">
        <v>47</v>
      </c>
      <c r="B24" s="31" t="s">
        <v>46</v>
      </c>
      <c r="C24" s="32">
        <v>55794.435680000002</v>
      </c>
      <c r="D24" s="32">
        <v>1E-4</v>
      </c>
      <c r="E24">
        <f t="shared" si="0"/>
        <v>10170.05870605175</v>
      </c>
      <c r="F24" s="35">
        <f t="shared" si="4"/>
        <v>10169.5</v>
      </c>
      <c r="G24">
        <f t="shared" si="1"/>
        <v>0.24059000000852393</v>
      </c>
      <c r="K24">
        <f t="shared" si="5"/>
        <v>0.24059000000852393</v>
      </c>
      <c r="O24">
        <f t="shared" ca="1" si="2"/>
        <v>0.24059264760817783</v>
      </c>
      <c r="Q24" s="2">
        <f t="shared" si="3"/>
        <v>40775.935680000002</v>
      </c>
    </row>
    <row r="25" spans="1:21">
      <c r="A25" s="30" t="s">
        <v>47</v>
      </c>
      <c r="B25" s="31" t="s">
        <v>46</v>
      </c>
      <c r="C25" s="32">
        <v>55819.412929999999</v>
      </c>
      <c r="D25" s="32">
        <v>2.9999999999999997E-4</v>
      </c>
      <c r="E25">
        <f t="shared" si="0"/>
        <v>10228.061701732389</v>
      </c>
      <c r="F25" s="35">
        <f t="shared" si="4"/>
        <v>10227.5</v>
      </c>
      <c r="G25">
        <f t="shared" si="1"/>
        <v>0.24188000000140164</v>
      </c>
      <c r="K25">
        <f t="shared" si="5"/>
        <v>0.24188000000140164</v>
      </c>
      <c r="O25">
        <f t="shared" ca="1" si="2"/>
        <v>0.24179183682936464</v>
      </c>
      <c r="Q25" s="2">
        <f t="shared" si="3"/>
        <v>40800.912929999999</v>
      </c>
    </row>
    <row r="26" spans="1:21">
      <c r="A26" s="30" t="s">
        <v>47</v>
      </c>
      <c r="B26" s="31" t="s">
        <v>48</v>
      </c>
      <c r="C26" s="32">
        <v>56162.419020000001</v>
      </c>
      <c r="D26" s="32">
        <v>2.9999999999999997E-4</v>
      </c>
      <c r="E26">
        <f t="shared" si="0"/>
        <v>11024.601783474998</v>
      </c>
      <c r="F26" s="35">
        <f t="shared" si="4"/>
        <v>11024</v>
      </c>
      <c r="G26">
        <f t="shared" si="1"/>
        <v>0.25914000000193482</v>
      </c>
      <c r="K26">
        <f t="shared" si="5"/>
        <v>0.25914000000193482</v>
      </c>
      <c r="O26">
        <f t="shared" ca="1" si="2"/>
        <v>0.25826001294445577</v>
      </c>
      <c r="Q26" s="2">
        <f t="shared" si="3"/>
        <v>41143.919020000001</v>
      </c>
    </row>
    <row r="27" spans="1:21">
      <c r="A27" s="42" t="s">
        <v>52</v>
      </c>
      <c r="B27" s="43" t="s">
        <v>46</v>
      </c>
      <c r="C27" s="44">
        <v>56195.361100000002</v>
      </c>
      <c r="D27" s="44">
        <v>4.0000000000000002E-4</v>
      </c>
      <c r="E27">
        <f t="shared" si="0"/>
        <v>11101.100970693429</v>
      </c>
      <c r="F27" s="35">
        <f t="shared" si="4"/>
        <v>11100.5</v>
      </c>
      <c r="G27">
        <f t="shared" si="1"/>
        <v>0.25879000000713859</v>
      </c>
      <c r="K27">
        <f t="shared" si="5"/>
        <v>0.25879000000713859</v>
      </c>
      <c r="O27">
        <f t="shared" ca="1" si="2"/>
        <v>0.25984170217584868</v>
      </c>
      <c r="Q27" s="2">
        <f t="shared" si="3"/>
        <v>41176.861100000002</v>
      </c>
    </row>
    <row r="28" spans="1:21">
      <c r="A28" s="30" t="s">
        <v>47</v>
      </c>
      <c r="B28" s="31" t="s">
        <v>46</v>
      </c>
      <c r="C28" s="32">
        <v>56241.440130000003</v>
      </c>
      <c r="D28" s="32">
        <v>2.9999999999999997E-4</v>
      </c>
      <c r="E28">
        <f t="shared" si="0"/>
        <v>11208.107217500361</v>
      </c>
      <c r="F28" s="35">
        <f t="shared" si="4"/>
        <v>11207.5</v>
      </c>
      <c r="G28">
        <f t="shared" si="1"/>
        <v>0.26148000000830507</v>
      </c>
      <c r="K28">
        <f t="shared" si="5"/>
        <v>0.26148000000830507</v>
      </c>
      <c r="O28">
        <f t="shared" ca="1" si="2"/>
        <v>0.26205399953217606</v>
      </c>
      <c r="Q28" s="2">
        <f t="shared" si="3"/>
        <v>41222.940130000003</v>
      </c>
    </row>
    <row r="29" spans="1:21">
      <c r="A29" s="32" t="s">
        <v>49</v>
      </c>
      <c r="B29" s="31" t="s">
        <v>48</v>
      </c>
      <c r="C29" s="33">
        <v>56481.522369999999</v>
      </c>
      <c r="D29" s="32">
        <v>2.0000000000000001E-4</v>
      </c>
      <c r="E29">
        <f t="shared" si="0"/>
        <v>11765.634132181509</v>
      </c>
      <c r="F29" s="35">
        <f t="shared" si="4"/>
        <v>11765</v>
      </c>
      <c r="G29">
        <f t="shared" si="1"/>
        <v>0.27307000000291737</v>
      </c>
      <c r="K29">
        <f t="shared" si="5"/>
        <v>0.27307000000291737</v>
      </c>
      <c r="O29">
        <f t="shared" ca="1" si="2"/>
        <v>0.27358068902892846</v>
      </c>
      <c r="Q29" s="2">
        <f t="shared" si="3"/>
        <v>41463.022369999999</v>
      </c>
    </row>
    <row r="30" spans="1:21">
      <c r="A30" s="32" t="s">
        <v>49</v>
      </c>
      <c r="B30" s="31" t="s">
        <v>46</v>
      </c>
      <c r="C30" s="33">
        <v>56630.310230000003</v>
      </c>
      <c r="D30" s="32">
        <v>4.0000000000000002E-4</v>
      </c>
      <c r="E30">
        <f t="shared" si="0"/>
        <v>12111.154219497481</v>
      </c>
      <c r="F30" s="35">
        <f t="shared" si="4"/>
        <v>12110.5</v>
      </c>
      <c r="G30">
        <f t="shared" si="1"/>
        <v>0.2817200000063167</v>
      </c>
      <c r="K30">
        <f t="shared" si="5"/>
        <v>0.2817200000063167</v>
      </c>
      <c r="O30">
        <f t="shared" ca="1" si="2"/>
        <v>0.28072413516548084</v>
      </c>
      <c r="Q30" s="2">
        <f t="shared" si="3"/>
        <v>41611.810230000003</v>
      </c>
    </row>
    <row r="31" spans="1:21">
      <c r="A31" s="39" t="s">
        <v>51</v>
      </c>
      <c r="B31" s="40" t="s">
        <v>48</v>
      </c>
      <c r="C31" s="41">
        <v>56945.323329999999</v>
      </c>
      <c r="D31" s="41">
        <v>2.9999999999999997E-4</v>
      </c>
      <c r="E31">
        <f t="shared" si="0"/>
        <v>12842.688054433147</v>
      </c>
      <c r="F31" s="35">
        <f t="shared" si="4"/>
        <v>12842</v>
      </c>
      <c r="G31">
        <f t="shared" si="1"/>
        <v>0.29628999999840744</v>
      </c>
      <c r="K31">
        <f t="shared" si="5"/>
        <v>0.29628999999840744</v>
      </c>
      <c r="O31">
        <f t="shared" ca="1" si="2"/>
        <v>0.29584839232579369</v>
      </c>
      <c r="Q31" s="2">
        <f t="shared" si="3"/>
        <v>41926.823329999999</v>
      </c>
    </row>
    <row r="32" spans="1:21">
      <c r="A32" s="39" t="s">
        <v>51</v>
      </c>
      <c r="B32" s="40" t="s">
        <v>46</v>
      </c>
      <c r="C32" s="41">
        <v>56950.27403</v>
      </c>
      <c r="D32" s="41">
        <v>4.0000000000000002E-4</v>
      </c>
      <c r="E32">
        <f t="shared" si="0"/>
        <v>12854.184733639875</v>
      </c>
      <c r="F32" s="35">
        <f t="shared" si="4"/>
        <v>12853.5</v>
      </c>
      <c r="G32">
        <f t="shared" si="1"/>
        <v>0.29486000000179047</v>
      </c>
      <c r="K32">
        <f t="shared" si="5"/>
        <v>0.29486000000179047</v>
      </c>
      <c r="O32">
        <f t="shared" ca="1" si="2"/>
        <v>0.29608616260240828</v>
      </c>
      <c r="Q32" s="2">
        <f t="shared" si="3"/>
        <v>41931.77403</v>
      </c>
    </row>
    <row r="33" spans="1:17">
      <c r="A33" s="39" t="s">
        <v>51</v>
      </c>
      <c r="B33" s="40" t="s">
        <v>46</v>
      </c>
      <c r="C33" s="41">
        <v>57328.376499999998</v>
      </c>
      <c r="D33" s="41">
        <v>4.0000000000000002E-4</v>
      </c>
      <c r="E33">
        <f t="shared" si="0"/>
        <v>13732.226789280574</v>
      </c>
      <c r="F33" s="35">
        <f t="shared" si="4"/>
        <v>13731.5</v>
      </c>
      <c r="G33">
        <f t="shared" si="1"/>
        <v>0.31296999999904074</v>
      </c>
      <c r="K33">
        <f t="shared" si="5"/>
        <v>0.31296999999904074</v>
      </c>
      <c r="O33">
        <f t="shared" ca="1" si="2"/>
        <v>0.31423940633002911</v>
      </c>
      <c r="Q33" s="2">
        <f t="shared" si="3"/>
        <v>42309.876499999998</v>
      </c>
    </row>
    <row r="34" spans="1:17">
      <c r="A34" s="36" t="s">
        <v>1</v>
      </c>
      <c r="B34" s="37" t="s">
        <v>46</v>
      </c>
      <c r="C34" s="38">
        <v>57343.448799999998</v>
      </c>
      <c r="D34" s="45">
        <v>5.9999999999999995E-4</v>
      </c>
      <c r="E34">
        <f t="shared" si="0"/>
        <v>13767.228182620411</v>
      </c>
      <c r="F34" s="35">
        <f t="shared" si="4"/>
        <v>13766.5</v>
      </c>
      <c r="G34">
        <f t="shared" si="1"/>
        <v>0.31356999999843538</v>
      </c>
      <c r="K34">
        <f t="shared" si="5"/>
        <v>0.31356999999843538</v>
      </c>
      <c r="O34">
        <f t="shared" ca="1" si="2"/>
        <v>0.31496305499798671</v>
      </c>
      <c r="Q34" s="2">
        <f t="shared" si="3"/>
        <v>42324.948799999998</v>
      </c>
    </row>
    <row r="35" spans="1:17">
      <c r="A35" s="39" t="s">
        <v>51</v>
      </c>
      <c r="B35" s="40" t="s">
        <v>48</v>
      </c>
      <c r="C35" s="41">
        <v>57589.561999999998</v>
      </c>
      <c r="D35" s="41">
        <v>8.0000000000000004E-4</v>
      </c>
      <c r="E35">
        <f t="shared" si="0"/>
        <v>14338.760391992942</v>
      </c>
      <c r="F35" s="34">
        <f>ROUND(2*E35,0)/2-1</f>
        <v>14338</v>
      </c>
      <c r="G35">
        <f t="shared" si="1"/>
        <v>0.32744000000093365</v>
      </c>
      <c r="K35">
        <f t="shared" si="5"/>
        <v>0.32744000000093365</v>
      </c>
      <c r="O35">
        <f t="shared" ca="1" si="2"/>
        <v>0.32677920396192212</v>
      </c>
      <c r="Q35" s="2">
        <f t="shared" si="3"/>
        <v>42571.061999999998</v>
      </c>
    </row>
    <row r="36" spans="1:17">
      <c r="A36" s="39" t="s">
        <v>51</v>
      </c>
      <c r="B36" s="40" t="s">
        <v>46</v>
      </c>
      <c r="C36" s="41">
        <v>57631.5504</v>
      </c>
      <c r="D36" s="41">
        <v>4.0000000000000002E-4</v>
      </c>
      <c r="E36">
        <f t="shared" si="0"/>
        <v>14436.267242580472</v>
      </c>
      <c r="F36" s="34">
        <f>ROUND(2*E36,0)/2-1</f>
        <v>14435.5</v>
      </c>
      <c r="G36">
        <f t="shared" si="1"/>
        <v>0.33039000000280794</v>
      </c>
      <c r="K36">
        <f t="shared" si="5"/>
        <v>0.33039000000280794</v>
      </c>
      <c r="O36">
        <f t="shared" ca="1" si="2"/>
        <v>0.32879508239408961</v>
      </c>
      <c r="Q36" s="2">
        <f t="shared" si="3"/>
        <v>42613.0504</v>
      </c>
    </row>
    <row r="37" spans="1:17">
      <c r="C37" s="8"/>
      <c r="D37" s="8"/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2145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2024-01-20T05:10:54Z</dcterms:modified>
</cp:coreProperties>
</file>