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EF7BF94-DCDA-413A-BA3B-5CF20B466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5" r:id="rId1"/>
    <sheet name="A" sheetId="1" r:id="rId2"/>
    <sheet name="A (2)" sheetId="3" r:id="rId3"/>
    <sheet name="A (3)" sheetId="4" r:id="rId4"/>
  </sheets>
  <calcPr calcId="181029"/>
</workbook>
</file>

<file path=xl/calcChain.xml><?xml version="1.0" encoding="utf-8"?>
<calcChain xmlns="http://schemas.openxmlformats.org/spreadsheetml/2006/main">
  <c r="E38" i="5" l="1"/>
  <c r="F38" i="5"/>
  <c r="G38" i="5"/>
  <c r="K38" i="5"/>
  <c r="E36" i="5"/>
  <c r="F36" i="5"/>
  <c r="G36" i="5"/>
  <c r="K36" i="5"/>
  <c r="E37" i="5"/>
  <c r="F37" i="5"/>
  <c r="G37" i="5"/>
  <c r="K37" i="5"/>
  <c r="E21" i="5"/>
  <c r="F21" i="5"/>
  <c r="G21" i="5"/>
  <c r="K21" i="5"/>
  <c r="E22" i="5"/>
  <c r="F22" i="5"/>
  <c r="G22" i="5"/>
  <c r="K22" i="5"/>
  <c r="E24" i="5"/>
  <c r="F24" i="5"/>
  <c r="G24" i="5"/>
  <c r="K24" i="5"/>
  <c r="E25" i="5"/>
  <c r="F25" i="5"/>
  <c r="G25" i="5"/>
  <c r="K25" i="5"/>
  <c r="E26" i="5"/>
  <c r="F26" i="5"/>
  <c r="G26" i="5"/>
  <c r="K26" i="5"/>
  <c r="E27" i="5"/>
  <c r="F27" i="5"/>
  <c r="G27" i="5"/>
  <c r="K27" i="5"/>
  <c r="E28" i="5"/>
  <c r="F28" i="5"/>
  <c r="G28" i="5"/>
  <c r="K28" i="5"/>
  <c r="E29" i="5"/>
  <c r="F29" i="5"/>
  <c r="G29" i="5"/>
  <c r="K29" i="5"/>
  <c r="E30" i="5"/>
  <c r="F30" i="5"/>
  <c r="G30" i="5"/>
  <c r="K30" i="5"/>
  <c r="E31" i="5"/>
  <c r="F31" i="5"/>
  <c r="G31" i="5"/>
  <c r="K31" i="5"/>
  <c r="E32" i="5"/>
  <c r="F32" i="5"/>
  <c r="G32" i="5"/>
  <c r="K32" i="5"/>
  <c r="E33" i="5"/>
  <c r="F33" i="5"/>
  <c r="G33" i="5"/>
  <c r="K33" i="5"/>
  <c r="E34" i="5"/>
  <c r="F34" i="5"/>
  <c r="G34" i="5"/>
  <c r="K34" i="5"/>
  <c r="E35" i="5"/>
  <c r="F35" i="5"/>
  <c r="G35" i="5"/>
  <c r="K35" i="5"/>
  <c r="E23" i="5"/>
  <c r="F23" i="5"/>
  <c r="U23" i="5"/>
  <c r="Q38" i="5"/>
  <c r="Q36" i="5"/>
  <c r="Q37" i="5"/>
  <c r="C9" i="5"/>
  <c r="D9" i="5"/>
  <c r="Q30" i="5"/>
  <c r="Q31" i="5"/>
  <c r="Q28" i="5"/>
  <c r="Q29" i="5"/>
  <c r="Q32" i="5"/>
  <c r="Q33" i="5"/>
  <c r="Q34" i="5"/>
  <c r="Q35" i="5"/>
  <c r="F16" i="5"/>
  <c r="C17" i="5"/>
  <c r="Q21" i="5"/>
  <c r="Q22" i="5"/>
  <c r="Q23" i="5"/>
  <c r="Q24" i="5"/>
  <c r="Q25" i="5"/>
  <c r="Q26" i="5"/>
  <c r="Q27" i="5"/>
  <c r="F22" i="4"/>
  <c r="G22" i="4"/>
  <c r="I22" i="4"/>
  <c r="F25" i="4"/>
  <c r="E22" i="4"/>
  <c r="E23" i="4"/>
  <c r="F23" i="4"/>
  <c r="G23" i="4"/>
  <c r="I23" i="4"/>
  <c r="E24" i="4"/>
  <c r="F24" i="4"/>
  <c r="G24" i="4"/>
  <c r="I24" i="4"/>
  <c r="E25" i="4"/>
  <c r="E26" i="4"/>
  <c r="F26" i="4"/>
  <c r="G26" i="4"/>
  <c r="I26" i="4"/>
  <c r="E27" i="4"/>
  <c r="F27" i="4"/>
  <c r="G27" i="4"/>
  <c r="I27" i="4"/>
  <c r="F11" i="4"/>
  <c r="G25" i="4"/>
  <c r="I25" i="4"/>
  <c r="E21" i="4"/>
  <c r="F21" i="4"/>
  <c r="G21" i="4"/>
  <c r="H21" i="4"/>
  <c r="G11" i="4"/>
  <c r="E14" i="4"/>
  <c r="E15" i="4" s="1"/>
  <c r="C17" i="4"/>
  <c r="Q21" i="4"/>
  <c r="Q22" i="4"/>
  <c r="Q23" i="4"/>
  <c r="Q24" i="4"/>
  <c r="Q25" i="4"/>
  <c r="Q26" i="4"/>
  <c r="Q27" i="4"/>
  <c r="F11" i="1"/>
  <c r="F11" i="3"/>
  <c r="F23" i="3"/>
  <c r="C7" i="3"/>
  <c r="G23" i="3"/>
  <c r="I23" i="3"/>
  <c r="C8" i="3"/>
  <c r="G11" i="3"/>
  <c r="E14" i="3"/>
  <c r="C17" i="3"/>
  <c r="E21" i="3"/>
  <c r="F21" i="3"/>
  <c r="Q21" i="3"/>
  <c r="E22" i="3"/>
  <c r="F22" i="3"/>
  <c r="G22" i="3"/>
  <c r="I22" i="3"/>
  <c r="Q22" i="3"/>
  <c r="E23" i="3"/>
  <c r="Q23" i="3"/>
  <c r="E24" i="3"/>
  <c r="F24" i="3"/>
  <c r="Q24" i="3"/>
  <c r="E25" i="3"/>
  <c r="F25" i="3"/>
  <c r="G25" i="3"/>
  <c r="I25" i="3"/>
  <c r="Q25" i="3"/>
  <c r="Q26" i="3"/>
  <c r="E27" i="3"/>
  <c r="F27" i="3"/>
  <c r="G27" i="3"/>
  <c r="I27" i="3"/>
  <c r="Q27" i="3"/>
  <c r="Q24" i="1"/>
  <c r="Q25" i="1"/>
  <c r="Q26" i="1"/>
  <c r="Q27" i="1"/>
  <c r="Q22" i="1"/>
  <c r="Q23" i="1"/>
  <c r="C7" i="1"/>
  <c r="E24" i="1"/>
  <c r="F24" i="1"/>
  <c r="C8" i="1"/>
  <c r="G11" i="1"/>
  <c r="E14" i="1"/>
  <c r="E15" i="1" s="1"/>
  <c r="C17" i="1"/>
  <c r="Q21" i="1"/>
  <c r="E22" i="1"/>
  <c r="F22" i="1"/>
  <c r="G27" i="1"/>
  <c r="I27" i="1"/>
  <c r="G21" i="1"/>
  <c r="G26" i="1"/>
  <c r="I26" i="1"/>
  <c r="G21" i="3"/>
  <c r="G24" i="3"/>
  <c r="I24" i="3"/>
  <c r="E27" i="1"/>
  <c r="F27" i="1"/>
  <c r="E23" i="1"/>
  <c r="F23" i="1"/>
  <c r="G23" i="1"/>
  <c r="I23" i="1"/>
  <c r="E26" i="1"/>
  <c r="F26" i="1"/>
  <c r="E26" i="3"/>
  <c r="F26" i="3"/>
  <c r="G26" i="3"/>
  <c r="I26" i="3"/>
  <c r="E21" i="1"/>
  <c r="F21" i="1"/>
  <c r="G22" i="1"/>
  <c r="I22" i="1"/>
  <c r="E25" i="1"/>
  <c r="F25" i="1"/>
  <c r="G25" i="1"/>
  <c r="I25" i="1"/>
  <c r="G24" i="1"/>
  <c r="I24" i="1"/>
  <c r="H21" i="1"/>
  <c r="H21" i="3"/>
  <c r="C11" i="5"/>
  <c r="C12" i="5"/>
  <c r="C11" i="1"/>
  <c r="C12" i="4"/>
  <c r="C11" i="3"/>
  <c r="C16" i="4" l="1"/>
  <c r="D18" i="4" s="1"/>
  <c r="O33" i="5"/>
  <c r="O34" i="5"/>
  <c r="O27" i="5"/>
  <c r="O22" i="5"/>
  <c r="O31" i="5"/>
  <c r="O25" i="5"/>
  <c r="C15" i="5"/>
  <c r="O23" i="5"/>
  <c r="O26" i="5"/>
  <c r="O36" i="5"/>
  <c r="O32" i="5"/>
  <c r="O38" i="5"/>
  <c r="O30" i="5"/>
  <c r="O37" i="5"/>
  <c r="O29" i="5"/>
  <c r="O35" i="5"/>
  <c r="O28" i="5"/>
  <c r="O21" i="5"/>
  <c r="O24" i="5"/>
  <c r="C16" i="5"/>
  <c r="D18" i="5" s="1"/>
  <c r="E15" i="3"/>
  <c r="F17" i="5"/>
  <c r="C12" i="3"/>
  <c r="C12" i="1"/>
  <c r="C11" i="4"/>
  <c r="C15" i="3" l="1"/>
  <c r="C18" i="3" s="1"/>
  <c r="O24" i="3"/>
  <c r="R24" i="3" s="1"/>
  <c r="C16" i="3"/>
  <c r="D18" i="3" s="1"/>
  <c r="O25" i="3"/>
  <c r="R25" i="3" s="1"/>
  <c r="O26" i="3"/>
  <c r="R26" i="3" s="1"/>
  <c r="O21" i="3"/>
  <c r="R21" i="3" s="1"/>
  <c r="O23" i="3"/>
  <c r="R23" i="3" s="1"/>
  <c r="O22" i="3"/>
  <c r="R22" i="3" s="1"/>
  <c r="O27" i="3"/>
  <c r="R27" i="3" s="1"/>
  <c r="O22" i="4"/>
  <c r="R22" i="4" s="1"/>
  <c r="O24" i="4"/>
  <c r="R24" i="4" s="1"/>
  <c r="O27" i="4"/>
  <c r="R27" i="4" s="1"/>
  <c r="O26" i="4"/>
  <c r="R26" i="4" s="1"/>
  <c r="C15" i="4"/>
  <c r="O21" i="4"/>
  <c r="R21" i="4" s="1"/>
  <c r="O25" i="4"/>
  <c r="R25" i="4" s="1"/>
  <c r="O23" i="4"/>
  <c r="R23" i="4" s="1"/>
  <c r="C16" i="1"/>
  <c r="D18" i="1" s="1"/>
  <c r="O21" i="1"/>
  <c r="R21" i="1" s="1"/>
  <c r="O27" i="1"/>
  <c r="R27" i="1" s="1"/>
  <c r="O25" i="1"/>
  <c r="R25" i="1" s="1"/>
  <c r="O23" i="1"/>
  <c r="R23" i="1" s="1"/>
  <c r="O24" i="1"/>
  <c r="R24" i="1" s="1"/>
  <c r="O22" i="1"/>
  <c r="R22" i="1" s="1"/>
  <c r="O26" i="1"/>
  <c r="R26" i="1" s="1"/>
  <c r="C15" i="1"/>
  <c r="C18" i="5"/>
  <c r="F18" i="5"/>
  <c r="F19" i="5" s="1"/>
  <c r="R19" i="3"/>
  <c r="E16" i="3" l="1"/>
  <c r="E17" i="3" s="1"/>
  <c r="R19" i="1"/>
  <c r="E16" i="1"/>
  <c r="E17" i="1" s="1"/>
  <c r="C18" i="1"/>
  <c r="C18" i="4"/>
  <c r="E16" i="4"/>
  <c r="E17" i="4" s="1"/>
  <c r="R19" i="4"/>
</calcChain>
</file>

<file path=xl/sharedStrings.xml><?xml version="1.0" encoding="utf-8"?>
<sst xmlns="http://schemas.openxmlformats.org/spreadsheetml/2006/main" count="269" uniqueCount="61">
  <si>
    <t>V1053 Cas / GSC na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</si>
  <si>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</si>
  <si>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</si>
  <si>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</si>
  <si>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</si>
  <si>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</si>
  <si>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</si>
  <si>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</si>
  <si>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</si>
  <si>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</si>
  <si>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</si>
  <si>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</si>
  <si>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</si>
  <si>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</si>
  <si>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</si>
  <si>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</si>
  <si>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</si>
  <si>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</si>
  <si>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</si>
  <si>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</si>
  <si>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</si>
  <si>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</si>
  <si>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</si>
  <si>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</si>
  <si>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</si>
  <si>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</si>
  <si>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</si>
  <si>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</si>
  <si>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</si>
  <si>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</si>
  <si>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</si>
  <si>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</si>
  <si>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</si>
  <si>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</si>
  <si>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</si>
  <si>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</si>
  <si>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</si>
  <si>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</si>
  <si>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</si>
  <si>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</si>
  <si>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</si>
  <si>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</si>
  <si>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</si>
  <si>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</si>
  <si>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</si>
  <si>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V1053 Cas / GSC </t>
  </si>
  <si>
    <t>OEJV 0137</t>
  </si>
  <si>
    <t>II</t>
  </si>
  <si>
    <t>GCVS</t>
  </si>
  <si>
    <t>OEJV</t>
  </si>
  <si>
    <t>EW</t>
  </si>
  <si>
    <t>OEJV 0160</t>
  </si>
  <si>
    <t>I</t>
  </si>
  <si>
    <t>BAD?</t>
  </si>
  <si>
    <t>This looks nicer, butgives higher residuals</t>
  </si>
  <si>
    <t>This might be what we want</t>
  </si>
  <si>
    <t>OEJV 0168</t>
  </si>
  <si>
    <t>vis</t>
  </si>
  <si>
    <t>OEJV 0179</t>
  </si>
  <si>
    <t>vis / CCD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</si>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</sst>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6" fillId="0" borderId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24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9" fillId="25" borderId="0" xfId="0" applyFont="1" applyFill="1" applyAlignment="1"/>
    <xf numFmtId="0" fontId="0" fillId="26" borderId="0" xfId="0" applyFill="1" applyAlignment="1"/>
    <xf numFmtId="0" fontId="9" fillId="27" borderId="0" xfId="0" applyFont="1" applyFill="1" applyAlignment="1"/>
    <xf numFmtId="0" fontId="17" fillId="0" borderId="0" xfId="0" applyFont="1" applyAlignment="1"/>
    <xf numFmtId="0" fontId="13" fillId="0" borderId="0" xfId="0" applyFont="1" applyAlignment="1"/>
    <xf numFmtId="0" fontId="18" fillId="0" borderId="8" xfId="0" applyFont="1" applyBorder="1" applyAlignment="1">
      <alignment horizont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1" applyFont="1"/>
    <xf numFmtId="0" fontId="36" fillId="0" borderId="0" xfId="41" applyFont="1" applyAlignment="1">
      <alignment horizontal="center"/>
    </xf>
    <xf numFmtId="0" fontId="36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 (4)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V1053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87-4994-980E-5529E2EF3A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87-4994-980E-5529E2EF3A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87-4994-980E-5529E2EF3A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7.1175630437210202E-3</c:v>
                </c:pt>
                <c:pt idx="1">
                  <c:v>5.642063042614609E-3</c:v>
                </c:pt>
                <c:pt idx="3">
                  <c:v>4.4930630465387367E-3</c:v>
                </c:pt>
                <c:pt idx="4">
                  <c:v>4.8130630457308143E-3</c:v>
                </c:pt>
                <c:pt idx="5">
                  <c:v>2.866563037969172E-3</c:v>
                </c:pt>
                <c:pt idx="6">
                  <c:v>4.656563040043693E-3</c:v>
                </c:pt>
                <c:pt idx="7">
                  <c:v>2.3890630400273949E-3</c:v>
                </c:pt>
                <c:pt idx="8">
                  <c:v>7.7090630366001278E-3</c:v>
                </c:pt>
                <c:pt idx="9">
                  <c:v>2.3125630395952612E-3</c:v>
                </c:pt>
                <c:pt idx="10">
                  <c:v>5.612563036265783E-3</c:v>
                </c:pt>
                <c:pt idx="11">
                  <c:v>8.1606304593151435E-4</c:v>
                </c:pt>
                <c:pt idx="12">
                  <c:v>2.0460630403249525E-3</c:v>
                </c:pt>
                <c:pt idx="13">
                  <c:v>-2.774936961941421E-3</c:v>
                </c:pt>
                <c:pt idx="14">
                  <c:v>4.8850630410015583E-3</c:v>
                </c:pt>
                <c:pt idx="15">
                  <c:v>2.6000630386988632E-3</c:v>
                </c:pt>
                <c:pt idx="16">
                  <c:v>8.9900630409829319E-3</c:v>
                </c:pt>
                <c:pt idx="17">
                  <c:v>9.4270630434039049E-3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87-4994-980E-5529E2EF3A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87-4994-980E-5529E2EF3A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87-4994-980E-5529E2EF3A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  <c:pt idx="7">
                    <c:v>2.2000000000000001E-3</c:v>
                  </c:pt>
                  <c:pt idx="8">
                    <c:v>1.8E-3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2.2000000000000001E-3</c:v>
                  </c:pt>
                  <c:pt idx="12">
                    <c:v>2.3E-3</c:v>
                  </c:pt>
                  <c:pt idx="13">
                    <c:v>2.8999999999999998E-3</c:v>
                  </c:pt>
                  <c:pt idx="14">
                    <c:v>3.2000000000000002E-3</c:v>
                  </c:pt>
                  <c:pt idx="15">
                    <c:v>1.6999999999999999E-3</c:v>
                  </c:pt>
                  <c:pt idx="16">
                    <c:v>2.7000000000000001E-3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87-4994-980E-5529E2EF3A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5.3023667918445337E-3</c:v>
                </c:pt>
                <c:pt idx="1">
                  <c:v>4.8354989577618938E-3</c:v>
                </c:pt>
                <c:pt idx="2">
                  <c:v>4.6993932198401674E-3</c:v>
                </c:pt>
                <c:pt idx="3">
                  <c:v>4.5087892911694939E-3</c:v>
                </c:pt>
                <c:pt idx="4">
                  <c:v>4.5087892911694939E-3</c:v>
                </c:pt>
                <c:pt idx="5">
                  <c:v>4.4971909582665129E-3</c:v>
                </c:pt>
                <c:pt idx="6">
                  <c:v>4.4971909582665129E-3</c:v>
                </c:pt>
                <c:pt idx="7">
                  <c:v>4.2114248042111413E-3</c:v>
                </c:pt>
                <c:pt idx="8">
                  <c:v>4.2114248042111413E-3</c:v>
                </c:pt>
                <c:pt idx="9">
                  <c:v>4.1886473552570939E-3</c:v>
                </c:pt>
                <c:pt idx="10">
                  <c:v>4.1886473552570939E-3</c:v>
                </c:pt>
                <c:pt idx="11">
                  <c:v>4.1882281384051792E-3</c:v>
                </c:pt>
                <c:pt idx="12">
                  <c:v>4.1882281384051792E-3</c:v>
                </c:pt>
                <c:pt idx="13">
                  <c:v>4.1683852074145371E-3</c:v>
                </c:pt>
                <c:pt idx="14">
                  <c:v>4.1683852074145371E-3</c:v>
                </c:pt>
                <c:pt idx="15">
                  <c:v>4.0384279833208967E-3</c:v>
                </c:pt>
                <c:pt idx="16">
                  <c:v>4.0384279833208967E-3</c:v>
                </c:pt>
                <c:pt idx="17">
                  <c:v>3.8615184718127789E-3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87-4994-980E-5529E2EF3A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-2880.5</c:v>
                </c:pt>
                <c:pt idx="1">
                  <c:v>-1210</c:v>
                </c:pt>
                <c:pt idx="2">
                  <c:v>-723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  <c:pt idx="7">
                  <c:v>1023</c:v>
                </c:pt>
                <c:pt idx="8">
                  <c:v>1023</c:v>
                </c:pt>
                <c:pt idx="9">
                  <c:v>1104.5</c:v>
                </c:pt>
                <c:pt idx="10">
                  <c:v>1104.5</c:v>
                </c:pt>
                <c:pt idx="11">
                  <c:v>1106</c:v>
                </c:pt>
                <c:pt idx="12">
                  <c:v>1106</c:v>
                </c:pt>
                <c:pt idx="13">
                  <c:v>1177</c:v>
                </c:pt>
                <c:pt idx="14">
                  <c:v>1177</c:v>
                </c:pt>
                <c:pt idx="15">
                  <c:v>1642</c:v>
                </c:pt>
                <c:pt idx="16">
                  <c:v>1642</c:v>
                </c:pt>
                <c:pt idx="17">
                  <c:v>2275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-2.0914936954795849E-2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87-4994-980E-5529E2EF3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74856"/>
        <c:axId val="1"/>
      </c:scatterChart>
      <c:valAx>
        <c:axId val="848974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974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V1053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D1-4773-B3EE-E6E06C4B42D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-0.10838750000402797</c:v>
                </c:pt>
                <c:pt idx="2">
                  <c:v>-0.16611250000278233</c:v>
                </c:pt>
                <c:pt idx="3">
                  <c:v>-0.1843525000003865</c:v>
                </c:pt>
                <c:pt idx="4">
                  <c:v>-0.18403250000119442</c:v>
                </c:pt>
                <c:pt idx="5">
                  <c:v>-0.18863499999861233</c:v>
                </c:pt>
                <c:pt idx="6">
                  <c:v>-0.18684499999653781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D1-4773-B3EE-E6E06C4B42D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D1-4773-B3EE-E6E06C4B42D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D1-4773-B3EE-E6E06C4B42D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D1-4773-B3EE-E6E06C4B42D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D1-4773-B3EE-E6E06C4B42D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D1-4773-B3EE-E6E06C4B42D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1670.5</c:v>
                </c:pt>
                <c:pt idx="2">
                  <c:v>2157.5</c:v>
                </c:pt>
                <c:pt idx="3">
                  <c:v>2839.5</c:v>
                </c:pt>
                <c:pt idx="4">
                  <c:v>2839.5</c:v>
                </c:pt>
                <c:pt idx="5">
                  <c:v>2881</c:v>
                </c:pt>
                <c:pt idx="6">
                  <c:v>2881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-3.8066919771026497E-3</c:v>
                </c:pt>
                <c:pt idx="1">
                  <c:v>-0.11230529567555482</c:v>
                </c:pt>
                <c:pt idx="2">
                  <c:v>-0.14393583743020685</c:v>
                </c:pt>
                <c:pt idx="3">
                  <c:v>-0.18823158584226574</c:v>
                </c:pt>
                <c:pt idx="4">
                  <c:v>-0.18823158584226574</c:v>
                </c:pt>
                <c:pt idx="5">
                  <c:v>-0.19092700161807283</c:v>
                </c:pt>
                <c:pt idx="6">
                  <c:v>-0.19092700161807283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D1-4773-B3EE-E6E06C4B4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64416"/>
        <c:axId val="1"/>
      </c:scatterChart>
      <c:valAx>
        <c:axId val="84896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96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V1053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B0-430C-8029-D1A032308EA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-1.4072575000027427</c:v>
                </c:pt>
                <c:pt idx="2">
                  <c:v>-1.7897000000011758</c:v>
                </c:pt>
                <c:pt idx="3">
                  <c:v>-2.4573749999981374</c:v>
                </c:pt>
                <c:pt idx="4">
                  <c:v>-2.4570549999989453</c:v>
                </c:pt>
                <c:pt idx="5">
                  <c:v>-2.4616575000036391</c:v>
                </c:pt>
                <c:pt idx="6">
                  <c:v>-2.4598675000015646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B0-430C-8029-D1A032308EAE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B0-430C-8029-D1A032308EAE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B0-430C-8029-D1A032308EAE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B0-430C-8029-D1A032308EA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B0-430C-8029-D1A032308EA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B0-430C-8029-D1A032308EA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1672.5</c:v>
                </c:pt>
                <c:pt idx="2">
                  <c:v>2160</c:v>
                </c:pt>
                <c:pt idx="3">
                  <c:v>2843</c:v>
                </c:pt>
                <c:pt idx="4">
                  <c:v>2843</c:v>
                </c:pt>
                <c:pt idx="5">
                  <c:v>2884.5</c:v>
                </c:pt>
                <c:pt idx="6">
                  <c:v>2884.5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1.8161976088185483E-2</c:v>
                </c:pt>
                <c:pt idx="1">
                  <c:v>-1.4215879824604856</c:v>
                </c:pt>
                <c:pt idx="2">
                  <c:v>-1.8412460421271386</c:v>
                </c:pt>
                <c:pt idx="3">
                  <c:v>-2.4291977441831878</c:v>
                </c:pt>
                <c:pt idx="4">
                  <c:v>-2.4291977441831878</c:v>
                </c:pt>
                <c:pt idx="5">
                  <c:v>-2.4649224815701953</c:v>
                </c:pt>
                <c:pt idx="6">
                  <c:v>-2.4649224815701953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B0-430C-8029-D1A03230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82776"/>
        <c:axId val="1"/>
      </c:scatterChart>
      <c:valAx>
        <c:axId val="84898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982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458646616541354"/>
          <c:y val="0.92375366568914952"/>
          <c:w val="0.89924812030075196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V1053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(3)'!$H$21:$H$999</c:f>
              <c:numCache>
                <c:formatCode>General</c:formatCode>
                <c:ptCount val="979"/>
                <c:pt idx="0">
                  <c:v>-1.8161976091505494E-2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A-4294-9C2B-4D267ECAAC4E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(3)'!$I$21:$I$999</c:f>
              <c:numCache>
                <c:formatCode>General</c:formatCode>
                <c:ptCount val="979"/>
                <c:pt idx="1">
                  <c:v>1.4330482452351134E-2</c:v>
                </c:pt>
                <c:pt idx="2">
                  <c:v>5.1546042122936342E-2</c:v>
                </c:pt>
                <c:pt idx="3">
                  <c:v>-2.8177255822811276E-2</c:v>
                </c:pt>
                <c:pt idx="4">
                  <c:v>-2.7857255823619198E-2</c:v>
                </c:pt>
                <c:pt idx="5">
                  <c:v>3.2649815620970912E-3</c:v>
                </c:pt>
                <c:pt idx="6">
                  <c:v>5.0549815641716123E-3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5A-4294-9C2B-4D267ECAAC4E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5A-4294-9C2B-4D267ECAAC4E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5A-4294-9C2B-4D267ECAAC4E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5A-4294-9C2B-4D267ECAAC4E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5A-4294-9C2B-4D267ECAAC4E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'A (3)'!$D$21:$D$999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2.0999999999999999E-3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5A-4294-9C2B-4D267ECAAC4E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-2884</c:v>
                </c:pt>
                <c:pt idx="1">
                  <c:v>-1211.5</c:v>
                </c:pt>
                <c:pt idx="2">
                  <c:v>-724</c:v>
                </c:pt>
                <c:pt idx="3">
                  <c:v>-41</c:v>
                </c:pt>
                <c:pt idx="4">
                  <c:v>-41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'A (3)'!$O$21:$O$999</c:f>
              <c:numCache>
                <c:formatCode>General</c:formatCode>
                <c:ptCount val="979"/>
                <c:pt idx="0">
                  <c:v>-3.1251717885642231E-12</c:v>
                </c:pt>
                <c:pt idx="1">
                  <c:v>-4.7119091121287863E-12</c:v>
                </c:pt>
                <c:pt idx="2">
                  <c:v>-5.174411022584825E-12</c:v>
                </c:pt>
                <c:pt idx="3">
                  <c:v>-5.8223880581570795E-12</c:v>
                </c:pt>
                <c:pt idx="4">
                  <c:v>-5.8223880581570795E-12</c:v>
                </c:pt>
                <c:pt idx="5">
                  <c:v>-5.8617600156625682E-12</c:v>
                </c:pt>
                <c:pt idx="6">
                  <c:v>-5.8617600156625682E-12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5A-4294-9C2B-4D267ECAA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76656"/>
        <c:axId val="1"/>
      </c:scatterChart>
      <c:valAx>
        <c:axId val="84897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976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759398496240602"/>
          <c:y val="0.92375366568914952"/>
          <c:w val="0.90225563909774442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6322" name="Chart 1">
          <a:extLst>
            <a:ext uri="{FF2B5EF4-FFF2-40B4-BE49-F238E27FC236}">
              <a16:creationId xmlns:a16="http://schemas.microsoft.com/office/drawing/2014/main" id="{237C28D4-1559-FD8B-4513-BCACB1D4A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55D187E-FB28-5A4D-9302-9FC4D7FC0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6334D112-3ADD-B793-39B4-0052F151F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F49A188A-8B29-0736-3820-A6E488C8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6" ht="20.25">
      <c r="A1" s="1" t="s">
        <v>0</v>
      </c>
    </row>
    <row r="2" spans="1:6" ht="12.95" customHeight="1">
      <c r="A2" t="s">
        <v>30</v>
      </c>
      <c r="B2" t="s">
        <v>50</v>
      </c>
      <c r="D2" s="3"/>
    </row>
    <row r="3" spans="1:6" ht="12.95" customHeight="1" thickBot="1">
      <c r="A3" s="39" t="s">
        <v>55</v>
      </c>
    </row>
    <row r="4" spans="1:6" ht="12.95" customHeight="1" thickTop="1" thickBot="1">
      <c r="A4" s="5" t="s">
        <v>5</v>
      </c>
      <c r="C4" s="8">
        <v>54008.578300000001</v>
      </c>
      <c r="D4" s="9">
        <v>0.64943499999999998</v>
      </c>
    </row>
    <row r="5" spans="1:6" ht="12.95" customHeight="1" thickTop="1">
      <c r="A5" s="11" t="s">
        <v>36</v>
      </c>
      <c r="B5" s="12"/>
      <c r="C5" s="13">
        <v>-9.5</v>
      </c>
      <c r="D5" s="12" t="s">
        <v>37</v>
      </c>
    </row>
    <row r="6" spans="1:6" ht="12.95" customHeight="1">
      <c r="A6" s="5" t="s">
        <v>6</v>
      </c>
    </row>
    <row r="7" spans="1:6" ht="12.95" customHeight="1">
      <c r="A7" t="s">
        <v>7</v>
      </c>
      <c r="C7">
        <v>55879.084347936958</v>
      </c>
    </row>
    <row r="8" spans="1:6" ht="12.95" customHeight="1">
      <c r="A8" t="s">
        <v>8</v>
      </c>
      <c r="C8">
        <v>0.64937100000000003</v>
      </c>
    </row>
    <row r="9" spans="1:6" ht="12.95" customHeight="1">
      <c r="A9" s="27" t="s">
        <v>41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2.95" customHeight="1" thickBot="1">
      <c r="A10" s="12"/>
      <c r="B10" s="12"/>
      <c r="C10" s="4" t="s">
        <v>26</v>
      </c>
      <c r="D10" s="4" t="s">
        <v>27</v>
      </c>
      <c r="E10" s="12"/>
    </row>
    <row r="11" spans="1:6" ht="12.95" customHeight="1">
      <c r="A11" s="12" t="s">
        <v>21</v>
      </c>
      <c r="B11" s="12"/>
      <c r="C11" s="24">
        <f ca="1">INTERCEPT(INDIRECT($D$9):G992,INDIRECT($C$9):F992)</f>
        <v>4.4973306972171511E-3</v>
      </c>
      <c r="D11" s="3"/>
      <c r="E11" s="12"/>
    </row>
    <row r="12" spans="1:6" ht="12.95" customHeight="1">
      <c r="A12" s="12" t="s">
        <v>22</v>
      </c>
      <c r="B12" s="12"/>
      <c r="C12" s="24">
        <f ca="1">SLOPE(INDIRECT($D$9):G992,INDIRECT($C$9):F992)</f>
        <v>-2.7947790127664718E-7</v>
      </c>
      <c r="D12" s="3"/>
      <c r="E12" s="12"/>
    </row>
    <row r="13" spans="1:6" ht="12.95" customHeight="1">
      <c r="A13" s="12" t="s">
        <v>25</v>
      </c>
      <c r="B13" s="12"/>
      <c r="C13" s="3" t="s">
        <v>19</v>
      </c>
    </row>
    <row r="14" spans="1:6" ht="12.95" customHeight="1">
      <c r="A14" s="12"/>
      <c r="B14" s="12"/>
      <c r="C14" s="12"/>
    </row>
    <row r="15" spans="1:6" ht="12.95" customHeight="1">
      <c r="A15" s="14" t="s">
        <v>23</v>
      </c>
      <c r="B15" s="12"/>
      <c r="C15" s="15">
        <f ca="1">(C7+C11)+(C8+C12)*INT(MAX(F21:F3533))</f>
        <v>57356.40723445543</v>
      </c>
      <c r="E15" s="16" t="s">
        <v>42</v>
      </c>
      <c r="F15" s="13">
        <v>1</v>
      </c>
    </row>
    <row r="16" spans="1:6" ht="12.95" customHeight="1">
      <c r="A16" s="18" t="s">
        <v>9</v>
      </c>
      <c r="B16" s="12"/>
      <c r="C16" s="19">
        <f ca="1">+C8+C12</f>
        <v>0.64937072052209877</v>
      </c>
      <c r="E16" s="16" t="s">
        <v>38</v>
      </c>
      <c r="F16" s="17">
        <f ca="1">NOW()+15018.5+$C$5/24</f>
        <v>60368.63471273148</v>
      </c>
    </row>
    <row r="17" spans="1:21" ht="12.95" customHeight="1" thickBot="1">
      <c r="A17" s="16" t="s">
        <v>35</v>
      </c>
      <c r="B17" s="12"/>
      <c r="C17" s="12">
        <f>COUNT(C21:C2191)</f>
        <v>18</v>
      </c>
      <c r="E17" s="16" t="s">
        <v>43</v>
      </c>
      <c r="F17" s="17">
        <f ca="1">ROUND(2*(F16-$C$7)/$C$8,0)/2+F15</f>
        <v>6914.5</v>
      </c>
    </row>
    <row r="18" spans="1:21" ht="12.95" customHeight="1" thickTop="1" thickBot="1">
      <c r="A18" s="18" t="s">
        <v>10</v>
      </c>
      <c r="B18" s="12"/>
      <c r="C18" s="21">
        <f ca="1">+C15</f>
        <v>57356.40723445543</v>
      </c>
      <c r="D18" s="22">
        <f ca="1">+C16</f>
        <v>0.64937072052209877</v>
      </c>
      <c r="E18" s="16" t="s">
        <v>44</v>
      </c>
      <c r="F18" s="26">
        <f ca="1">ROUND(2*(F16-$C$15)/$C$16,0)/2+F15</f>
        <v>4639.5</v>
      </c>
    </row>
    <row r="19" spans="1:21" ht="12.95" customHeight="1" thickTop="1">
      <c r="E19" s="16" t="s">
        <v>39</v>
      </c>
      <c r="F19" s="20">
        <f ca="1">+$C$15+$C$16*F18-15018.5-$C$5/24</f>
        <v>45351.058525651046</v>
      </c>
    </row>
    <row r="20" spans="1:21" ht="12.95" customHeight="1" thickBot="1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57</v>
      </c>
      <c r="J20" s="7" t="s">
        <v>1</v>
      </c>
      <c r="K20" s="7" t="s">
        <v>3</v>
      </c>
      <c r="L20" s="7" t="s">
        <v>32</v>
      </c>
      <c r="M20" s="7" t="s">
        <v>33</v>
      </c>
      <c r="N20" s="7" t="s">
        <v>34</v>
      </c>
      <c r="O20" s="7" t="s">
        <v>29</v>
      </c>
      <c r="P20" s="6" t="s">
        <v>28</v>
      </c>
      <c r="Q20" s="4" t="s">
        <v>20</v>
      </c>
      <c r="U20" s="40" t="s">
        <v>53</v>
      </c>
    </row>
    <row r="21" spans="1:21" ht="12.95" customHeight="1">
      <c r="A21" t="s">
        <v>17</v>
      </c>
      <c r="C21" s="10">
        <v>54008.578300000001</v>
      </c>
      <c r="D21" s="10" t="s">
        <v>19</v>
      </c>
      <c r="E21">
        <f t="shared" ref="E21:E38" si="0">+(C21-C$7)/C$8</f>
        <v>-2880.4890392964217</v>
      </c>
      <c r="F21">
        <f t="shared" ref="F21:F38" si="1">ROUND(2*E21,0)/2</f>
        <v>-2880.5</v>
      </c>
      <c r="G21">
        <f>+C21-(C$7+F21*C$8)</f>
        <v>7.1175630437210202E-3</v>
      </c>
      <c r="K21">
        <f>+G21</f>
        <v>7.1175630437210202E-3</v>
      </c>
      <c r="O21">
        <f t="shared" ref="O21:O38" ca="1" si="2">+C$11+C$12*$F21</f>
        <v>5.3023667918445337E-3</v>
      </c>
      <c r="Q21" s="2">
        <f t="shared" ref="Q21:Q38" si="3">+C21-15018.5</f>
        <v>38990.078300000001</v>
      </c>
    </row>
    <row r="22" spans="1:21" ht="12.95" customHeight="1">
      <c r="A22" s="30" t="s">
        <v>46</v>
      </c>
      <c r="B22" s="31" t="s">
        <v>47</v>
      </c>
      <c r="C22" s="30">
        <v>55093.35108</v>
      </c>
      <c r="D22" s="30">
        <v>1.1000000000000001E-3</v>
      </c>
      <c r="E22">
        <f t="shared" si="0"/>
        <v>-1209.9913114952121</v>
      </c>
      <c r="F22">
        <f t="shared" si="1"/>
        <v>-1210</v>
      </c>
      <c r="G22">
        <f>+C22-(C$7+F22*C$8)</f>
        <v>5.642063042614609E-3</v>
      </c>
      <c r="K22">
        <f>+G22</f>
        <v>5.642063042614609E-3</v>
      </c>
      <c r="O22">
        <f t="shared" ca="1" si="2"/>
        <v>4.8354989577618938E-3</v>
      </c>
      <c r="Q22" s="2">
        <f t="shared" si="3"/>
        <v>40074.85108</v>
      </c>
      <c r="R22" t="s">
        <v>59</v>
      </c>
    </row>
    <row r="23" spans="1:21" ht="12.95" customHeight="1">
      <c r="A23" s="30" t="s">
        <v>46</v>
      </c>
      <c r="B23" s="31" t="s">
        <v>47</v>
      </c>
      <c r="C23" s="30">
        <v>55409.568200000002</v>
      </c>
      <c r="D23" s="30">
        <v>8.9999999999999998E-4</v>
      </c>
      <c r="E23">
        <f t="shared" si="0"/>
        <v>-723.03220799351413</v>
      </c>
      <c r="F23">
        <f t="shared" si="1"/>
        <v>-723</v>
      </c>
      <c r="O23">
        <f t="shared" ca="1" si="2"/>
        <v>4.6993932198401674E-3</v>
      </c>
      <c r="Q23" s="2">
        <f t="shared" si="3"/>
        <v>40391.068200000002</v>
      </c>
      <c r="R23" t="s">
        <v>59</v>
      </c>
      <c r="U23">
        <f>+C23-(C$7+F23*C$8)</f>
        <v>-2.0914936954795849E-2</v>
      </c>
    </row>
    <row r="24" spans="1:21" ht="12.95" customHeight="1">
      <c r="A24" s="41" t="s">
        <v>51</v>
      </c>
      <c r="B24" s="42" t="s">
        <v>47</v>
      </c>
      <c r="C24" s="43">
        <v>55852.464630000002</v>
      </c>
      <c r="D24" s="43">
        <v>1.1000000000000001E-3</v>
      </c>
      <c r="E24">
        <f t="shared" si="0"/>
        <v>-40.993080899756173</v>
      </c>
      <c r="F24">
        <f t="shared" si="1"/>
        <v>-41</v>
      </c>
      <c r="G24">
        <f t="shared" ref="G24:G38" si="4">+C24-(C$7+F24*C$8)</f>
        <v>4.4930630465387367E-3</v>
      </c>
      <c r="K24">
        <f t="shared" ref="K24:K38" si="5">+G24</f>
        <v>4.4930630465387367E-3</v>
      </c>
      <c r="O24">
        <f t="shared" ca="1" si="2"/>
        <v>4.5087892911694939E-3</v>
      </c>
      <c r="Q24" s="2">
        <f t="shared" si="3"/>
        <v>40833.964630000002</v>
      </c>
      <c r="R24" t="s">
        <v>3</v>
      </c>
    </row>
    <row r="25" spans="1:21" ht="12.95" customHeight="1">
      <c r="A25" s="41" t="s">
        <v>51</v>
      </c>
      <c r="B25" s="42" t="s">
        <v>47</v>
      </c>
      <c r="C25" s="43">
        <v>55852.464950000001</v>
      </c>
      <c r="D25" s="43">
        <v>6.9999999999999999E-4</v>
      </c>
      <c r="E25">
        <f t="shared" si="0"/>
        <v>-40.992588115201286</v>
      </c>
      <c r="F25">
        <f t="shared" si="1"/>
        <v>-41</v>
      </c>
      <c r="G25">
        <f t="shared" si="4"/>
        <v>4.8130630457308143E-3</v>
      </c>
      <c r="K25">
        <f t="shared" si="5"/>
        <v>4.8130630457308143E-3</v>
      </c>
      <c r="O25">
        <f t="shared" ca="1" si="2"/>
        <v>4.5087892911694939E-3</v>
      </c>
      <c r="Q25" s="2">
        <f t="shared" si="3"/>
        <v>40833.964950000001</v>
      </c>
      <c r="R25" t="s">
        <v>3</v>
      </c>
    </row>
    <row r="26" spans="1:21" ht="12.95" customHeight="1">
      <c r="A26" s="41" t="s">
        <v>51</v>
      </c>
      <c r="B26" s="42" t="s">
        <v>52</v>
      </c>
      <c r="C26" s="43">
        <v>55879.411899999999</v>
      </c>
      <c r="D26" s="43">
        <v>2.0999999999999999E-3</v>
      </c>
      <c r="E26">
        <f t="shared" si="0"/>
        <v>0.50441436873738832</v>
      </c>
      <c r="F26">
        <f t="shared" si="1"/>
        <v>0.5</v>
      </c>
      <c r="G26">
        <f t="shared" si="4"/>
        <v>2.866563037969172E-3</v>
      </c>
      <c r="K26">
        <f t="shared" si="5"/>
        <v>2.866563037969172E-3</v>
      </c>
      <c r="O26">
        <f t="shared" ca="1" si="2"/>
        <v>4.4971909582665129E-3</v>
      </c>
      <c r="Q26" s="2">
        <f t="shared" si="3"/>
        <v>40860.911899999999</v>
      </c>
      <c r="R26" t="s">
        <v>3</v>
      </c>
    </row>
    <row r="27" spans="1:21" ht="12.95" customHeight="1">
      <c r="A27" s="41" t="s">
        <v>51</v>
      </c>
      <c r="B27" s="42" t="s">
        <v>52</v>
      </c>
      <c r="C27" s="43">
        <v>55879.413690000001</v>
      </c>
      <c r="D27" s="43">
        <v>1.1000000000000001E-3</v>
      </c>
      <c r="E27">
        <f t="shared" si="0"/>
        <v>0.50717088235144647</v>
      </c>
      <c r="F27">
        <f t="shared" si="1"/>
        <v>0.5</v>
      </c>
      <c r="G27">
        <f t="shared" si="4"/>
        <v>4.656563040043693E-3</v>
      </c>
      <c r="K27">
        <f t="shared" si="5"/>
        <v>4.656563040043693E-3</v>
      </c>
      <c r="O27">
        <f t="shared" ca="1" si="2"/>
        <v>4.4971909582665129E-3</v>
      </c>
      <c r="Q27" s="2">
        <f t="shared" si="3"/>
        <v>40860.913690000001</v>
      </c>
      <c r="R27" t="s">
        <v>3</v>
      </c>
    </row>
    <row r="28" spans="1:21" ht="12.95" customHeight="1">
      <c r="A28" s="43" t="s">
        <v>56</v>
      </c>
      <c r="B28" s="42" t="s">
        <v>47</v>
      </c>
      <c r="C28" s="44">
        <v>56543.39327</v>
      </c>
      <c r="D28" s="43">
        <v>2.2000000000000001E-3</v>
      </c>
      <c r="E28">
        <f t="shared" si="0"/>
        <v>1023.0036790417845</v>
      </c>
      <c r="F28">
        <f t="shared" si="1"/>
        <v>1023</v>
      </c>
      <c r="G28">
        <f t="shared" si="4"/>
        <v>2.3890630400273949E-3</v>
      </c>
      <c r="K28">
        <f t="shared" si="5"/>
        <v>2.3890630400273949E-3</v>
      </c>
      <c r="O28">
        <f t="shared" ca="1" si="2"/>
        <v>4.2114248042111413E-3</v>
      </c>
      <c r="Q28" s="2">
        <f t="shared" si="3"/>
        <v>41524.89327</v>
      </c>
      <c r="R28" t="s">
        <v>3</v>
      </c>
    </row>
    <row r="29" spans="1:21" ht="12.95" customHeight="1">
      <c r="A29" s="43" t="s">
        <v>56</v>
      </c>
      <c r="B29" s="42" t="s">
        <v>47</v>
      </c>
      <c r="C29" s="44">
        <v>56543.398589999997</v>
      </c>
      <c r="D29" s="43">
        <v>1.8E-3</v>
      </c>
      <c r="E29">
        <f t="shared" si="0"/>
        <v>1023.011871585025</v>
      </c>
      <c r="F29">
        <f t="shared" si="1"/>
        <v>1023</v>
      </c>
      <c r="G29">
        <f t="shared" si="4"/>
        <v>7.7090630366001278E-3</v>
      </c>
      <c r="K29">
        <f t="shared" si="5"/>
        <v>7.7090630366001278E-3</v>
      </c>
      <c r="O29">
        <f t="shared" ca="1" si="2"/>
        <v>4.2114248042111413E-3</v>
      </c>
      <c r="Q29" s="2">
        <f t="shared" si="3"/>
        <v>41524.898589999997</v>
      </c>
      <c r="R29" t="s">
        <v>3</v>
      </c>
    </row>
    <row r="30" spans="1:21" ht="12.95" customHeight="1">
      <c r="A30" s="43" t="s">
        <v>56</v>
      </c>
      <c r="B30" s="42" t="s">
        <v>52</v>
      </c>
      <c r="C30" s="44">
        <v>56596.316930000001</v>
      </c>
      <c r="D30" s="43">
        <v>1.4E-3</v>
      </c>
      <c r="E30">
        <f t="shared" si="0"/>
        <v>1104.5035612354773</v>
      </c>
      <c r="F30">
        <f t="shared" si="1"/>
        <v>1104.5</v>
      </c>
      <c r="G30">
        <f t="shared" si="4"/>
        <v>2.3125630395952612E-3</v>
      </c>
      <c r="K30">
        <f t="shared" si="5"/>
        <v>2.3125630395952612E-3</v>
      </c>
      <c r="O30">
        <f t="shared" ca="1" si="2"/>
        <v>4.1886473552570939E-3</v>
      </c>
      <c r="Q30" s="2">
        <f t="shared" si="3"/>
        <v>41577.816930000001</v>
      </c>
      <c r="R30" t="s">
        <v>3</v>
      </c>
    </row>
    <row r="31" spans="1:21" ht="12.95" customHeight="1">
      <c r="A31" s="43" t="s">
        <v>56</v>
      </c>
      <c r="B31" s="42" t="s">
        <v>52</v>
      </c>
      <c r="C31" s="44">
        <v>56596.320229999998</v>
      </c>
      <c r="D31" s="43">
        <v>1.1000000000000001E-3</v>
      </c>
      <c r="E31">
        <f t="shared" si="0"/>
        <v>1104.5086430762071</v>
      </c>
      <c r="F31">
        <f t="shared" si="1"/>
        <v>1104.5</v>
      </c>
      <c r="G31">
        <f t="shared" si="4"/>
        <v>5.612563036265783E-3</v>
      </c>
      <c r="K31">
        <f t="shared" si="5"/>
        <v>5.612563036265783E-3</v>
      </c>
      <c r="O31">
        <f t="shared" ca="1" si="2"/>
        <v>4.1886473552570939E-3</v>
      </c>
      <c r="Q31" s="2">
        <f t="shared" si="3"/>
        <v>41577.820229999998</v>
      </c>
      <c r="R31" t="s">
        <v>3</v>
      </c>
    </row>
    <row r="32" spans="1:21" ht="12.95" customHeight="1">
      <c r="A32" s="43" t="s">
        <v>56</v>
      </c>
      <c r="B32" s="42" t="s">
        <v>47</v>
      </c>
      <c r="C32" s="44">
        <v>56597.289490000003</v>
      </c>
      <c r="D32" s="43">
        <v>2.2000000000000001E-3</v>
      </c>
      <c r="E32">
        <f t="shared" si="0"/>
        <v>1106.0012566977043</v>
      </c>
      <c r="F32">
        <f t="shared" si="1"/>
        <v>1106</v>
      </c>
      <c r="G32">
        <f t="shared" si="4"/>
        <v>8.1606304593151435E-4</v>
      </c>
      <c r="K32">
        <f t="shared" si="5"/>
        <v>8.1606304593151435E-4</v>
      </c>
      <c r="O32">
        <f t="shared" ca="1" si="2"/>
        <v>4.1882281384051792E-3</v>
      </c>
      <c r="Q32" s="2">
        <f t="shared" si="3"/>
        <v>41578.789490000003</v>
      </c>
      <c r="R32" t="s">
        <v>3</v>
      </c>
    </row>
    <row r="33" spans="1:18" ht="12.95" customHeight="1">
      <c r="A33" s="43" t="s">
        <v>56</v>
      </c>
      <c r="B33" s="42" t="s">
        <v>47</v>
      </c>
      <c r="C33" s="44">
        <v>56597.290719999997</v>
      </c>
      <c r="D33" s="43">
        <v>2.3E-3</v>
      </c>
      <c r="E33">
        <f t="shared" si="0"/>
        <v>1106.0031508383333</v>
      </c>
      <c r="F33">
        <f t="shared" si="1"/>
        <v>1106</v>
      </c>
      <c r="G33">
        <f t="shared" si="4"/>
        <v>2.0460630403249525E-3</v>
      </c>
      <c r="K33">
        <f t="shared" si="5"/>
        <v>2.0460630403249525E-3</v>
      </c>
      <c r="O33">
        <f t="shared" ca="1" si="2"/>
        <v>4.1882281384051792E-3</v>
      </c>
      <c r="Q33" s="2">
        <f t="shared" si="3"/>
        <v>41578.790719999997</v>
      </c>
      <c r="R33" t="s">
        <v>3</v>
      </c>
    </row>
    <row r="34" spans="1:18" ht="12.95" customHeight="1">
      <c r="A34" s="43" t="s">
        <v>56</v>
      </c>
      <c r="B34" s="42" t="s">
        <v>47</v>
      </c>
      <c r="C34" s="44">
        <v>56643.391239999997</v>
      </c>
      <c r="D34" s="43">
        <v>2.8999999999999998E-3</v>
      </c>
      <c r="E34">
        <f t="shared" si="0"/>
        <v>1176.9957267310049</v>
      </c>
      <c r="F34">
        <f t="shared" si="1"/>
        <v>1177</v>
      </c>
      <c r="G34">
        <f t="shared" si="4"/>
        <v>-2.774936961941421E-3</v>
      </c>
      <c r="K34">
        <f t="shared" si="5"/>
        <v>-2.774936961941421E-3</v>
      </c>
      <c r="O34">
        <f t="shared" ca="1" si="2"/>
        <v>4.1683852074145371E-3</v>
      </c>
      <c r="Q34" s="2">
        <f t="shared" si="3"/>
        <v>41624.891239999997</v>
      </c>
      <c r="R34" t="s">
        <v>3</v>
      </c>
    </row>
    <row r="35" spans="1:18" ht="12.95" customHeight="1">
      <c r="A35" s="43" t="s">
        <v>56</v>
      </c>
      <c r="B35" s="42" t="s">
        <v>47</v>
      </c>
      <c r="C35" s="44">
        <v>56643.3989</v>
      </c>
      <c r="D35" s="43">
        <v>3.2000000000000002E-3</v>
      </c>
      <c r="E35">
        <f t="shared" si="0"/>
        <v>1177.0075227613218</v>
      </c>
      <c r="F35">
        <f t="shared" si="1"/>
        <v>1177</v>
      </c>
      <c r="G35">
        <f t="shared" si="4"/>
        <v>4.8850630410015583E-3</v>
      </c>
      <c r="K35">
        <f t="shared" si="5"/>
        <v>4.8850630410015583E-3</v>
      </c>
      <c r="O35">
        <f t="shared" ca="1" si="2"/>
        <v>4.1683852074145371E-3</v>
      </c>
      <c r="Q35" s="2">
        <f t="shared" si="3"/>
        <v>41624.8989</v>
      </c>
      <c r="R35" t="s">
        <v>3</v>
      </c>
    </row>
    <row r="36" spans="1:18" ht="12.95" customHeight="1">
      <c r="A36" s="48" t="s">
        <v>58</v>
      </c>
      <c r="B36" s="49" t="s">
        <v>47</v>
      </c>
      <c r="C36" s="50">
        <v>56945.35413</v>
      </c>
      <c r="D36" s="50">
        <v>1.6999999999999999E-3</v>
      </c>
      <c r="E36">
        <f t="shared" si="0"/>
        <v>1642.0040039716</v>
      </c>
      <c r="F36">
        <f t="shared" si="1"/>
        <v>1642</v>
      </c>
      <c r="G36">
        <f t="shared" si="4"/>
        <v>2.6000630386988632E-3</v>
      </c>
      <c r="K36">
        <f t="shared" si="5"/>
        <v>2.6000630386988632E-3</v>
      </c>
      <c r="O36">
        <f t="shared" ca="1" si="2"/>
        <v>4.0384279833208967E-3</v>
      </c>
      <c r="Q36" s="2">
        <f t="shared" si="3"/>
        <v>41926.85413</v>
      </c>
      <c r="R36" t="s">
        <v>3</v>
      </c>
    </row>
    <row r="37" spans="1:18" ht="12.95" customHeight="1">
      <c r="A37" s="48" t="s">
        <v>58</v>
      </c>
      <c r="B37" s="49" t="s">
        <v>47</v>
      </c>
      <c r="C37" s="50">
        <v>56945.360520000002</v>
      </c>
      <c r="D37" s="50">
        <v>2.7000000000000001E-3</v>
      </c>
      <c r="E37">
        <f t="shared" si="0"/>
        <v>1642.0138442632087</v>
      </c>
      <c r="F37">
        <f t="shared" si="1"/>
        <v>1642</v>
      </c>
      <c r="G37">
        <f t="shared" si="4"/>
        <v>8.9900630409829319E-3</v>
      </c>
      <c r="K37">
        <f t="shared" si="5"/>
        <v>8.9900630409829319E-3</v>
      </c>
      <c r="O37">
        <f t="shared" ca="1" si="2"/>
        <v>4.0384279833208967E-3</v>
      </c>
      <c r="Q37" s="2">
        <f t="shared" si="3"/>
        <v>41926.860520000002</v>
      </c>
      <c r="R37" t="s">
        <v>3</v>
      </c>
    </row>
    <row r="38" spans="1:18" ht="12.95" customHeight="1">
      <c r="A38" s="45" t="s">
        <v>2</v>
      </c>
      <c r="B38" s="46" t="s">
        <v>52</v>
      </c>
      <c r="C38" s="47">
        <v>57356.412799999998</v>
      </c>
      <c r="D38" s="47">
        <v>2.3999999999999998E-3</v>
      </c>
      <c r="E38">
        <f t="shared" si="0"/>
        <v>2275.0145172221123</v>
      </c>
      <c r="F38">
        <f t="shared" si="1"/>
        <v>2275</v>
      </c>
      <c r="G38">
        <f t="shared" si="4"/>
        <v>9.4270630434039049E-3</v>
      </c>
      <c r="K38">
        <f t="shared" si="5"/>
        <v>9.4270630434039049E-3</v>
      </c>
      <c r="O38">
        <f t="shared" ca="1" si="2"/>
        <v>3.8615184718127789E-3</v>
      </c>
      <c r="Q38" s="2">
        <f t="shared" si="3"/>
        <v>42337.912799999998</v>
      </c>
      <c r="R38" t="s">
        <v>60</v>
      </c>
    </row>
    <row r="39" spans="1:18" ht="12.95" customHeight="1">
      <c r="C39" s="10"/>
      <c r="D39" s="10"/>
    </row>
    <row r="40" spans="1:18" ht="12.95" customHeight="1">
      <c r="C40" s="10"/>
      <c r="D40" s="10"/>
    </row>
    <row r="41" spans="1:18" ht="12.95" customHeight="1">
      <c r="C41" s="10"/>
      <c r="D41" s="10"/>
    </row>
    <row r="42" spans="1:18">
      <c r="C42" s="10"/>
      <c r="D42" s="10"/>
    </row>
    <row r="43" spans="1:18">
      <c r="C43" s="10"/>
      <c r="D43" s="10"/>
    </row>
    <row r="44" spans="1:18">
      <c r="C44" s="10"/>
      <c r="D44" s="10"/>
    </row>
    <row r="45" spans="1:18">
      <c r="C45" s="10"/>
      <c r="D45" s="10"/>
    </row>
    <row r="46" spans="1:18">
      <c r="C46" s="10"/>
      <c r="D46" s="10"/>
    </row>
    <row r="47" spans="1:18">
      <c r="C47" s="10"/>
      <c r="D47" s="10"/>
    </row>
    <row r="48" spans="1:18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hyperlinks>
    <hyperlink ref="H214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40"/>
  <sheetViews>
    <sheetView workbookViewId="0">
      <selection activeCell="R19" sqref="R19:R2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45</v>
      </c>
    </row>
    <row r="2" spans="1:7">
      <c r="A2" t="s">
        <v>30</v>
      </c>
      <c r="B2" t="s">
        <v>50</v>
      </c>
      <c r="D2" s="3"/>
    </row>
    <row r="3" spans="1:7" ht="13.5" thickBot="1"/>
    <row r="4" spans="1:7" ht="14.25" thickTop="1" thickBot="1">
      <c r="A4" s="5" t="s">
        <v>5</v>
      </c>
      <c r="C4" s="8">
        <v>54008.578300000001</v>
      </c>
      <c r="D4" s="9">
        <v>0.64943499999999998</v>
      </c>
    </row>
    <row r="6" spans="1:7">
      <c r="A6" s="5" t="s">
        <v>6</v>
      </c>
    </row>
    <row r="7" spans="1:7">
      <c r="A7" t="s">
        <v>7</v>
      </c>
      <c r="C7">
        <f>+C4</f>
        <v>54008.578300000001</v>
      </c>
    </row>
    <row r="8" spans="1:7">
      <c r="A8" t="s">
        <v>8</v>
      </c>
      <c r="C8">
        <f>+D4</f>
        <v>0.64943499999999998</v>
      </c>
    </row>
    <row r="9" spans="1:7">
      <c r="A9" s="11" t="s">
        <v>36</v>
      </c>
      <c r="B9" s="12"/>
      <c r="C9" s="13">
        <v>8</v>
      </c>
      <c r="D9" s="12" t="s">
        <v>37</v>
      </c>
      <c r="E9" s="12"/>
    </row>
    <row r="10" spans="1:7" ht="13.5" thickBot="1">
      <c r="A10" s="12"/>
      <c r="B10" s="12"/>
      <c r="C10" s="4" t="s">
        <v>26</v>
      </c>
      <c r="D10" s="4" t="s">
        <v>27</v>
      </c>
      <c r="E10" s="12"/>
    </row>
    <row r="11" spans="1:7">
      <c r="A11" s="12" t="s">
        <v>21</v>
      </c>
      <c r="B11" s="12"/>
      <c r="C11" s="24">
        <f ca="1">INTERCEPT(INDIRECT($G$11):G992,INDIRECT($F$11):F992)</f>
        <v>-3.8066919771026497E-3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22</v>
      </c>
      <c r="B12" s="12"/>
      <c r="C12" s="24">
        <f ca="1">SLOPE(INDIRECT($G$11):G992,INDIRECT($F$11):F992)</f>
        <v>-6.4949777730291631E-5</v>
      </c>
      <c r="D12" s="3"/>
      <c r="E12" s="12"/>
    </row>
    <row r="13" spans="1:7">
      <c r="A13" s="12" t="s">
        <v>25</v>
      </c>
      <c r="B13" s="12"/>
      <c r="C13" s="3" t="s">
        <v>19</v>
      </c>
      <c r="D13" s="16" t="s">
        <v>42</v>
      </c>
      <c r="E13" s="13">
        <v>1</v>
      </c>
    </row>
    <row r="14" spans="1:7">
      <c r="A14" s="12"/>
      <c r="B14" s="12"/>
      <c r="C14" s="12"/>
      <c r="D14" s="16" t="s">
        <v>38</v>
      </c>
      <c r="E14" s="17">
        <f ca="1">NOW()+15018.5+$C$9/24</f>
        <v>60369.363879398152</v>
      </c>
    </row>
    <row r="15" spans="1:7">
      <c r="A15" s="14" t="s">
        <v>23</v>
      </c>
      <c r="B15" s="12"/>
      <c r="C15" s="15">
        <f ca="1">(C7+C11)+(C8+C12)*INT(MAX(F21:F3533))</f>
        <v>55879.409607998379</v>
      </c>
      <c r="D15" s="16" t="s">
        <v>43</v>
      </c>
      <c r="E15" s="17">
        <f ca="1">ROUND(2*(E14-$C$7)/$C$8,0)/2+E13</f>
        <v>9795.5</v>
      </c>
    </row>
    <row r="16" spans="1:7">
      <c r="A16" s="18" t="s">
        <v>9</v>
      </c>
      <c r="B16" s="12"/>
      <c r="C16" s="19">
        <f ca="1">+C8+C12</f>
        <v>0.64937005022226968</v>
      </c>
      <c r="D16" s="16" t="s">
        <v>44</v>
      </c>
      <c r="E16" s="26">
        <f ca="1">ROUND(2*(E14-$C$15)/$C$16,0)/2+E13</f>
        <v>6915.5</v>
      </c>
    </row>
    <row r="17" spans="1:18" ht="13.5" thickBot="1">
      <c r="A17" s="16" t="s">
        <v>35</v>
      </c>
      <c r="B17" s="12"/>
      <c r="C17" s="12">
        <f>COUNT(C21:C2191)</f>
        <v>7</v>
      </c>
      <c r="D17" s="16" t="s">
        <v>39</v>
      </c>
      <c r="E17" s="20">
        <f ca="1">+$C$15+$C$16*E16-15018.5-$C$9/24</f>
        <v>45351.294856977147</v>
      </c>
    </row>
    <row r="18" spans="1:18" ht="14.25" thickTop="1" thickBot="1">
      <c r="A18" s="18" t="s">
        <v>10</v>
      </c>
      <c r="B18" s="12"/>
      <c r="C18" s="21">
        <f ca="1">+C15</f>
        <v>55879.409607998379</v>
      </c>
      <c r="D18" s="22">
        <f ca="1">+C16</f>
        <v>0.64937005022226968</v>
      </c>
      <c r="E18" s="23" t="s">
        <v>40</v>
      </c>
    </row>
    <row r="19" spans="1:18" ht="13.5" thickTop="1">
      <c r="A19" s="27" t="s">
        <v>41</v>
      </c>
      <c r="E19" s="28">
        <v>21</v>
      </c>
      <c r="R19">
        <f ca="1">SQRT(SUM(R21:R27)/(COUNT(R21:R27)-1))</f>
        <v>9.8000002306243162E-3</v>
      </c>
    </row>
    <row r="20" spans="1:18" ht="13.5" thickBot="1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48</v>
      </c>
      <c r="I20" s="7" t="s">
        <v>49</v>
      </c>
      <c r="J20" s="7" t="s">
        <v>24</v>
      </c>
      <c r="K20" s="7" t="s">
        <v>31</v>
      </c>
      <c r="L20" s="7" t="s">
        <v>32</v>
      </c>
      <c r="M20" s="7" t="s">
        <v>33</v>
      </c>
      <c r="N20" s="7" t="s">
        <v>34</v>
      </c>
      <c r="O20" s="7" t="s">
        <v>29</v>
      </c>
      <c r="P20" s="6" t="s">
        <v>28</v>
      </c>
      <c r="Q20" s="4" t="s">
        <v>20</v>
      </c>
    </row>
    <row r="21" spans="1:18">
      <c r="A21" t="s">
        <v>17</v>
      </c>
      <c r="C21" s="10">
        <v>54008.578300000001</v>
      </c>
      <c r="D21" s="10" t="s">
        <v>19</v>
      </c>
      <c r="E21">
        <f t="shared" ref="E21:E27" si="0">+(C21-C$7)/C$8</f>
        <v>0</v>
      </c>
      <c r="F21">
        <f>ROUND(2*E21,0)/2</f>
        <v>0</v>
      </c>
      <c r="G21">
        <f t="shared" ref="G21:G27" si="1">+C21-(C$7+F21*C$8)</f>
        <v>0</v>
      </c>
      <c r="H21">
        <f>+G21</f>
        <v>0</v>
      </c>
      <c r="O21">
        <f t="shared" ref="O21:O27" ca="1" si="2">+C$11+C$12*$F21</f>
        <v>-3.8066919771026497E-3</v>
      </c>
      <c r="Q21" s="2">
        <f t="shared" ref="Q21:Q27" si="3">+C21-15018.5</f>
        <v>38990.078300000001</v>
      </c>
      <c r="R21">
        <f ca="1">+(O21-G21)^2</f>
        <v>1.449090380853768E-5</v>
      </c>
    </row>
    <row r="22" spans="1:18">
      <c r="A22" s="30" t="s">
        <v>46</v>
      </c>
      <c r="B22" s="31" t="s">
        <v>47</v>
      </c>
      <c r="C22" s="30">
        <v>55093.35108</v>
      </c>
      <c r="D22" s="30">
        <v>1.1000000000000001E-3</v>
      </c>
      <c r="E22">
        <f t="shared" si="0"/>
        <v>1670.3331049296687</v>
      </c>
      <c r="F22">
        <f>ROUND(2*E22,0)/2</f>
        <v>1670.5</v>
      </c>
      <c r="G22">
        <f t="shared" si="1"/>
        <v>-0.10838750000402797</v>
      </c>
      <c r="I22">
        <f t="shared" ref="I22:I27" si="4">+G22</f>
        <v>-0.10838750000402797</v>
      </c>
      <c r="O22">
        <f t="shared" ca="1" si="2"/>
        <v>-0.11230529567555482</v>
      </c>
      <c r="Q22" s="2">
        <f t="shared" si="3"/>
        <v>40074.85108</v>
      </c>
      <c r="R22">
        <f t="shared" ref="R22:R27" ca="1" si="5">+(O22-G22)^2</f>
        <v>1.5349122923834518E-5</v>
      </c>
    </row>
    <row r="23" spans="1:18">
      <c r="A23" s="30" t="s">
        <v>46</v>
      </c>
      <c r="B23" s="31" t="s">
        <v>47</v>
      </c>
      <c r="C23" s="30">
        <v>55409.568200000002</v>
      </c>
      <c r="D23" s="30">
        <v>8.9999999999999998E-4</v>
      </c>
      <c r="E23">
        <f t="shared" si="0"/>
        <v>2157.2442199758261</v>
      </c>
      <c r="F23" s="35">
        <f>ROUND(2*E23,0)/2+0.5</f>
        <v>2157.5</v>
      </c>
      <c r="G23">
        <f t="shared" si="1"/>
        <v>-0.16611250000278233</v>
      </c>
      <c r="I23">
        <f t="shared" si="4"/>
        <v>-0.16611250000278233</v>
      </c>
      <c r="O23">
        <f t="shared" ca="1" si="2"/>
        <v>-0.14393583743020685</v>
      </c>
      <c r="Q23" s="2">
        <f t="shared" si="3"/>
        <v>40391.068200000002</v>
      </c>
      <c r="R23">
        <f t="shared" ca="1" si="5"/>
        <v>4.9180436285786982E-4</v>
      </c>
    </row>
    <row r="24" spans="1:18">
      <c r="A24" s="32" t="s">
        <v>51</v>
      </c>
      <c r="B24" s="33" t="s">
        <v>47</v>
      </c>
      <c r="C24" s="34">
        <v>55852.464630000002</v>
      </c>
      <c r="D24" s="34">
        <v>1.1000000000000001E-3</v>
      </c>
      <c r="E24">
        <f t="shared" si="0"/>
        <v>2839.2161340241923</v>
      </c>
      <c r="F24" s="35">
        <f>ROUND(2*E24,0)/2+0.5</f>
        <v>2839.5</v>
      </c>
      <c r="G24">
        <f t="shared" si="1"/>
        <v>-0.1843525000003865</v>
      </c>
      <c r="I24">
        <f t="shared" si="4"/>
        <v>-0.1843525000003865</v>
      </c>
      <c r="O24">
        <f t="shared" ca="1" si="2"/>
        <v>-0.18823158584226574</v>
      </c>
      <c r="Q24" s="2">
        <f t="shared" si="3"/>
        <v>40833.964630000002</v>
      </c>
      <c r="R24">
        <f t="shared" ca="1" si="5"/>
        <v>1.5047306968667951E-5</v>
      </c>
    </row>
    <row r="25" spans="1:18">
      <c r="A25" s="32" t="s">
        <v>51</v>
      </c>
      <c r="B25" s="33" t="s">
        <v>47</v>
      </c>
      <c r="C25" s="34">
        <v>55852.464950000001</v>
      </c>
      <c r="D25" s="34">
        <v>6.9999999999999999E-4</v>
      </c>
      <c r="E25">
        <f t="shared" si="0"/>
        <v>2839.2166267601847</v>
      </c>
      <c r="F25" s="35">
        <f>ROUND(2*E25,0)/2+0.5</f>
        <v>2839.5</v>
      </c>
      <c r="G25">
        <f t="shared" si="1"/>
        <v>-0.18403250000119442</v>
      </c>
      <c r="I25">
        <f t="shared" si="4"/>
        <v>-0.18403250000119442</v>
      </c>
      <c r="O25">
        <f t="shared" ca="1" si="2"/>
        <v>-0.18823158584226574</v>
      </c>
      <c r="Q25" s="2">
        <f t="shared" si="3"/>
        <v>40833.964950000001</v>
      </c>
      <c r="R25">
        <f t="shared" ca="1" si="5"/>
        <v>1.7632321900685594E-5</v>
      </c>
    </row>
    <row r="26" spans="1:18">
      <c r="A26" s="32" t="s">
        <v>51</v>
      </c>
      <c r="B26" s="33" t="s">
        <v>52</v>
      </c>
      <c r="C26" s="34">
        <v>55879.411899999999</v>
      </c>
      <c r="D26" s="34">
        <v>2.0999999999999999E-3</v>
      </c>
      <c r="E26">
        <f t="shared" si="0"/>
        <v>2880.7095398307733</v>
      </c>
      <c r="F26" s="35">
        <f>ROUND(2*E26,0)/2+0.5</f>
        <v>2881</v>
      </c>
      <c r="G26">
        <f t="shared" si="1"/>
        <v>-0.18863499999861233</v>
      </c>
      <c r="I26">
        <f t="shared" si="4"/>
        <v>-0.18863499999861233</v>
      </c>
      <c r="O26">
        <f t="shared" ca="1" si="2"/>
        <v>-0.19092700161807283</v>
      </c>
      <c r="Q26" s="2">
        <f t="shared" si="3"/>
        <v>40860.911899999999</v>
      </c>
      <c r="R26">
        <f t="shared" ca="1" si="5"/>
        <v>5.2532714236095482E-6</v>
      </c>
    </row>
    <row r="27" spans="1:18">
      <c r="A27" s="32" t="s">
        <v>51</v>
      </c>
      <c r="B27" s="33" t="s">
        <v>52</v>
      </c>
      <c r="C27" s="34">
        <v>55879.413690000001</v>
      </c>
      <c r="D27" s="34">
        <v>1.1000000000000001E-3</v>
      </c>
      <c r="E27">
        <f t="shared" si="0"/>
        <v>2880.7122960727406</v>
      </c>
      <c r="F27" s="35">
        <f>ROUND(2*E27,0)/2+0.5</f>
        <v>2881</v>
      </c>
      <c r="G27">
        <f t="shared" si="1"/>
        <v>-0.18684499999653781</v>
      </c>
      <c r="I27">
        <f t="shared" si="4"/>
        <v>-0.18684499999653781</v>
      </c>
      <c r="O27">
        <f t="shared" ca="1" si="2"/>
        <v>-0.19092700161807283</v>
      </c>
      <c r="Q27" s="2">
        <f t="shared" si="3"/>
        <v>40860.913690000001</v>
      </c>
      <c r="R27">
        <f t="shared" ca="1" si="5"/>
        <v>1.6662737238214528E-5</v>
      </c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40"/>
  <sheetViews>
    <sheetView workbookViewId="0">
      <selection activeCell="A3" sqref="A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45</v>
      </c>
    </row>
    <row r="2" spans="1:7">
      <c r="A2" t="s">
        <v>30</v>
      </c>
      <c r="B2" t="s">
        <v>50</v>
      </c>
      <c r="D2" s="3"/>
    </row>
    <row r="3" spans="1:7" ht="13.5" thickBot="1">
      <c r="A3" s="38" t="s">
        <v>54</v>
      </c>
    </row>
    <row r="4" spans="1:7" ht="14.25" thickTop="1" thickBot="1">
      <c r="A4" s="5" t="s">
        <v>5</v>
      </c>
      <c r="C4" s="8">
        <v>54008.578300000001</v>
      </c>
      <c r="D4" s="9">
        <v>0.64943499999999998</v>
      </c>
    </row>
    <row r="6" spans="1:7">
      <c r="A6" s="5" t="s">
        <v>6</v>
      </c>
    </row>
    <row r="7" spans="1:7">
      <c r="A7" t="s">
        <v>7</v>
      </c>
      <c r="C7">
        <f>+C4</f>
        <v>54008.578300000001</v>
      </c>
    </row>
    <row r="8" spans="1:7">
      <c r="A8" t="s">
        <v>8</v>
      </c>
      <c r="C8">
        <f>+D4</f>
        <v>0.64943499999999998</v>
      </c>
    </row>
    <row r="9" spans="1:7">
      <c r="A9" s="11" t="s">
        <v>36</v>
      </c>
      <c r="B9" s="12"/>
      <c r="C9" s="13">
        <v>8</v>
      </c>
      <c r="D9" s="12" t="s">
        <v>37</v>
      </c>
      <c r="E9" s="12"/>
    </row>
    <row r="10" spans="1:7" ht="13.5" thickBot="1">
      <c r="A10" s="12"/>
      <c r="B10" s="12"/>
      <c r="C10" s="4" t="s">
        <v>26</v>
      </c>
      <c r="D10" s="4" t="s">
        <v>27</v>
      </c>
      <c r="E10" s="12"/>
    </row>
    <row r="11" spans="1:7">
      <c r="A11" s="12" t="s">
        <v>21</v>
      </c>
      <c r="B11" s="12"/>
      <c r="C11" s="24">
        <f ca="1">INTERCEPT(INDIRECT($G$11):G992,INDIRECT($F$11):F992)</f>
        <v>1.8161976088185483E-2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22</v>
      </c>
      <c r="B12" s="12"/>
      <c r="C12" s="24">
        <f ca="1">SLOPE(INDIRECT($G$11):G992,INDIRECT($F$11):F992)</f>
        <v>-8.6083704547005745E-4</v>
      </c>
      <c r="D12" s="3"/>
      <c r="E12" s="12"/>
    </row>
    <row r="13" spans="1:7">
      <c r="A13" s="12" t="s">
        <v>25</v>
      </c>
      <c r="B13" s="12"/>
      <c r="C13" s="3" t="s">
        <v>19</v>
      </c>
      <c r="D13" s="16" t="s">
        <v>42</v>
      </c>
      <c r="E13" s="13">
        <v>1</v>
      </c>
    </row>
    <row r="14" spans="1:7">
      <c r="A14" s="12"/>
      <c r="B14" s="12"/>
      <c r="C14" s="12"/>
      <c r="D14" s="16" t="s">
        <v>38</v>
      </c>
      <c r="E14" s="17">
        <f ca="1">NOW()+15018.5+$C$9/24</f>
        <v>60369.363879398152</v>
      </c>
    </row>
    <row r="15" spans="1:7">
      <c r="A15" s="14" t="s">
        <v>23</v>
      </c>
      <c r="B15" s="12"/>
      <c r="C15" s="15">
        <f ca="1">(C7+C11)+(C8+C12)*INT(MAX(F21:F3533))</f>
        <v>55879.084347936958</v>
      </c>
      <c r="D15" s="16" t="s">
        <v>43</v>
      </c>
      <c r="E15" s="17">
        <f ca="1">ROUND(2*(E14-$C$7)/$C$8,0)/2+E13</f>
        <v>9795.5</v>
      </c>
    </row>
    <row r="16" spans="1:7">
      <c r="A16" s="18" t="s">
        <v>9</v>
      </c>
      <c r="B16" s="12"/>
      <c r="C16" s="19">
        <f ca="1">+C8+C12</f>
        <v>0.64857416295452996</v>
      </c>
      <c r="D16" s="16" t="s">
        <v>44</v>
      </c>
      <c r="E16" s="26">
        <f ca="1">ROUND(2*(E14-$C$15)/$C$16,0)/2+E13</f>
        <v>6924.5</v>
      </c>
    </row>
    <row r="17" spans="1:18" ht="13.5" thickBot="1">
      <c r="A17" s="16" t="s">
        <v>35</v>
      </c>
      <c r="B17" s="12"/>
      <c r="C17" s="12">
        <f>COUNT(C21:C2191)</f>
        <v>7</v>
      </c>
      <c r="D17" s="16" t="s">
        <v>39</v>
      </c>
      <c r="E17" s="20">
        <f ca="1">+$C$15+$C$16*E16-15018.5-$C$9/24</f>
        <v>45351.302805982261</v>
      </c>
    </row>
    <row r="18" spans="1:18" ht="14.25" thickTop="1" thickBot="1">
      <c r="A18" s="18" t="s">
        <v>10</v>
      </c>
      <c r="B18" s="12"/>
      <c r="C18" s="21">
        <f ca="1">+C15</f>
        <v>55879.084347936958</v>
      </c>
      <c r="D18" s="22">
        <f ca="1">+C16</f>
        <v>0.64857416295452996</v>
      </c>
      <c r="E18" s="23" t="s">
        <v>40</v>
      </c>
    </row>
    <row r="19" spans="1:18" ht="13.5" thickTop="1">
      <c r="A19" s="27" t="s">
        <v>41</v>
      </c>
      <c r="E19" s="28">
        <v>21</v>
      </c>
      <c r="R19">
        <f ca="1">SQRT(SUM(R21:R27)/(COUNT(R21:R27)-1))</f>
        <v>2.8279592028781227E-2</v>
      </c>
    </row>
    <row r="20" spans="1:18" ht="13.5" thickBot="1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48</v>
      </c>
      <c r="I20" s="7" t="s">
        <v>49</v>
      </c>
      <c r="J20" s="7" t="s">
        <v>24</v>
      </c>
      <c r="K20" s="7" t="s">
        <v>31</v>
      </c>
      <c r="L20" s="7" t="s">
        <v>32</v>
      </c>
      <c r="M20" s="7" t="s">
        <v>33</v>
      </c>
      <c r="N20" s="7" t="s">
        <v>34</v>
      </c>
      <c r="O20" s="7" t="s">
        <v>29</v>
      </c>
      <c r="P20" s="6" t="s">
        <v>28</v>
      </c>
      <c r="Q20" s="4" t="s">
        <v>20</v>
      </c>
    </row>
    <row r="21" spans="1:18">
      <c r="A21" t="s">
        <v>17</v>
      </c>
      <c r="C21" s="10">
        <v>54008.578300000001</v>
      </c>
      <c r="D21" s="10" t="s">
        <v>19</v>
      </c>
      <c r="E21">
        <f t="shared" ref="E21:E27" si="0">+(C21-C$7)/C$8</f>
        <v>0</v>
      </c>
      <c r="F21">
        <f>ROUND(2*E21,0)/2</f>
        <v>0</v>
      </c>
      <c r="G21">
        <f t="shared" ref="G21:G27" si="1">+C21-(C$7+F21*C$8)</f>
        <v>0</v>
      </c>
      <c r="H21">
        <f>+G21</f>
        <v>0</v>
      </c>
      <c r="O21">
        <f t="shared" ref="O21:O27" ca="1" si="2">+C$11+C$12*$F21</f>
        <v>1.8161976088185483E-2</v>
      </c>
      <c r="Q21" s="2">
        <f t="shared" ref="Q21:Q27" si="3">+C21-15018.5</f>
        <v>38990.078300000001</v>
      </c>
      <c r="R21">
        <f ca="1">+(O21-G21)^2</f>
        <v>3.2985737542782129E-4</v>
      </c>
    </row>
    <row r="22" spans="1:18">
      <c r="A22" s="30" t="s">
        <v>46</v>
      </c>
      <c r="B22" s="31" t="s">
        <v>47</v>
      </c>
      <c r="C22" s="30">
        <v>55093.35108</v>
      </c>
      <c r="D22" s="30">
        <v>1.1000000000000001E-3</v>
      </c>
      <c r="E22">
        <f t="shared" si="0"/>
        <v>1670.3331049296687</v>
      </c>
      <c r="F22" s="36">
        <f>ROUND(2*E22,0)/2+2</f>
        <v>1672.5</v>
      </c>
      <c r="G22">
        <f t="shared" si="1"/>
        <v>-1.4072575000027427</v>
      </c>
      <c r="I22">
        <f t="shared" ref="I22:I27" si="4">+G22</f>
        <v>-1.4072575000027427</v>
      </c>
      <c r="O22">
        <f t="shared" ca="1" si="2"/>
        <v>-1.4215879824604856</v>
      </c>
      <c r="Q22" s="2">
        <f t="shared" si="3"/>
        <v>40074.85108</v>
      </c>
      <c r="R22">
        <f t="shared" ref="R22:R27" ca="1" si="5">+(O22-G22)^2</f>
        <v>2.0536272747167473E-4</v>
      </c>
    </row>
    <row r="23" spans="1:18">
      <c r="A23" s="30" t="s">
        <v>46</v>
      </c>
      <c r="B23" s="31" t="s">
        <v>47</v>
      </c>
      <c r="C23" s="30">
        <v>55409.568200000002</v>
      </c>
      <c r="D23" s="30">
        <v>8.9999999999999998E-4</v>
      </c>
      <c r="E23">
        <f t="shared" si="0"/>
        <v>2157.2442199758261</v>
      </c>
      <c r="F23" s="37">
        <f>ROUND(2*E23,0)/2+3</f>
        <v>2160</v>
      </c>
      <c r="G23">
        <f t="shared" si="1"/>
        <v>-1.7897000000011758</v>
      </c>
      <c r="I23">
        <f t="shared" si="4"/>
        <v>-1.7897000000011758</v>
      </c>
      <c r="O23">
        <f t="shared" ca="1" si="2"/>
        <v>-1.8412460421271386</v>
      </c>
      <c r="Q23" s="2">
        <f t="shared" si="3"/>
        <v>40391.068200000002</v>
      </c>
      <c r="R23">
        <f t="shared" ca="1" si="5"/>
        <v>2.6569944588515325E-3</v>
      </c>
    </row>
    <row r="24" spans="1:18">
      <c r="A24" s="32" t="s">
        <v>51</v>
      </c>
      <c r="B24" s="33" t="s">
        <v>47</v>
      </c>
      <c r="C24" s="34">
        <v>55852.464630000002</v>
      </c>
      <c r="D24" s="34">
        <v>1.1000000000000001E-3</v>
      </c>
      <c r="E24">
        <f t="shared" si="0"/>
        <v>2839.2161340241923</v>
      </c>
      <c r="F24" s="29">
        <f>ROUND(2*E24,0)/2+4</f>
        <v>2843</v>
      </c>
      <c r="G24">
        <f t="shared" si="1"/>
        <v>-2.4573749999981374</v>
      </c>
      <c r="I24">
        <f t="shared" si="4"/>
        <v>-2.4573749999981374</v>
      </c>
      <c r="O24">
        <f t="shared" ca="1" si="2"/>
        <v>-2.4291977441831878</v>
      </c>
      <c r="Q24" s="2">
        <f t="shared" si="3"/>
        <v>40833.964630000002</v>
      </c>
      <c r="R24">
        <f t="shared" ca="1" si="5"/>
        <v>7.9395774526110909E-4</v>
      </c>
    </row>
    <row r="25" spans="1:18">
      <c r="A25" s="32" t="s">
        <v>51</v>
      </c>
      <c r="B25" s="33" t="s">
        <v>47</v>
      </c>
      <c r="C25" s="34">
        <v>55852.464950000001</v>
      </c>
      <c r="D25" s="34">
        <v>6.9999999999999999E-4</v>
      </c>
      <c r="E25">
        <f t="shared" si="0"/>
        <v>2839.2166267601847</v>
      </c>
      <c r="F25" s="29">
        <f>ROUND(2*E25,0)/2+4</f>
        <v>2843</v>
      </c>
      <c r="G25">
        <f t="shared" si="1"/>
        <v>-2.4570549999989453</v>
      </c>
      <c r="I25">
        <f t="shared" si="4"/>
        <v>-2.4570549999989453</v>
      </c>
      <c r="O25">
        <f t="shared" ca="1" si="2"/>
        <v>-2.4291977441831878</v>
      </c>
      <c r="Q25" s="2">
        <f t="shared" si="3"/>
        <v>40833.964950000001</v>
      </c>
      <c r="R25">
        <f t="shared" ca="1" si="5"/>
        <v>7.7602670158455431E-4</v>
      </c>
    </row>
    <row r="26" spans="1:18">
      <c r="A26" s="32" t="s">
        <v>51</v>
      </c>
      <c r="B26" s="33" t="s">
        <v>52</v>
      </c>
      <c r="C26" s="34">
        <v>55879.411899999999</v>
      </c>
      <c r="D26" s="34">
        <v>2.0999999999999999E-3</v>
      </c>
      <c r="E26">
        <f t="shared" si="0"/>
        <v>2880.7095398307733</v>
      </c>
      <c r="F26" s="29">
        <f>ROUND(2*E26,0)/2+4</f>
        <v>2884.5</v>
      </c>
      <c r="G26">
        <f t="shared" si="1"/>
        <v>-2.4616575000036391</v>
      </c>
      <c r="I26">
        <f t="shared" si="4"/>
        <v>-2.4616575000036391</v>
      </c>
      <c r="O26">
        <f t="shared" ca="1" si="2"/>
        <v>-2.4649224815701953</v>
      </c>
      <c r="Q26" s="2">
        <f t="shared" si="3"/>
        <v>40860.911899999999</v>
      </c>
      <c r="R26">
        <f t="shared" ca="1" si="5"/>
        <v>1.0660104629951719E-5</v>
      </c>
    </row>
    <row r="27" spans="1:18">
      <c r="A27" s="32" t="s">
        <v>51</v>
      </c>
      <c r="B27" s="33" t="s">
        <v>52</v>
      </c>
      <c r="C27" s="34">
        <v>55879.413690000001</v>
      </c>
      <c r="D27" s="34">
        <v>1.1000000000000001E-3</v>
      </c>
      <c r="E27">
        <f t="shared" si="0"/>
        <v>2880.7122960727406</v>
      </c>
      <c r="F27" s="29">
        <f>ROUND(2*E27,0)/2+4</f>
        <v>2884.5</v>
      </c>
      <c r="G27">
        <f t="shared" si="1"/>
        <v>-2.4598675000015646</v>
      </c>
      <c r="I27">
        <f t="shared" si="4"/>
        <v>-2.4598675000015646</v>
      </c>
      <c r="O27">
        <f t="shared" ca="1" si="2"/>
        <v>-2.4649224815701953</v>
      </c>
      <c r="Q27" s="2">
        <f t="shared" si="3"/>
        <v>40860.913690000001</v>
      </c>
      <c r="R27">
        <f t="shared" ca="1" si="5"/>
        <v>2.5552838659196213E-5</v>
      </c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940"/>
  <sheetViews>
    <sheetView workbookViewId="0">
      <selection activeCell="C21" sqref="C21:C2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45</v>
      </c>
    </row>
    <row r="2" spans="1:7">
      <c r="A2" t="s">
        <v>30</v>
      </c>
      <c r="B2" t="s">
        <v>50</v>
      </c>
      <c r="D2" s="3"/>
    </row>
    <row r="3" spans="1:7" ht="13.5" thickBot="1"/>
    <row r="4" spans="1:7" ht="14.25" thickTop="1" thickBot="1">
      <c r="A4" s="5" t="s">
        <v>5</v>
      </c>
      <c r="C4" s="8">
        <v>54008.578300000001</v>
      </c>
      <c r="D4" s="9">
        <v>0.64943499999999998</v>
      </c>
    </row>
    <row r="6" spans="1:7">
      <c r="A6" s="5" t="s">
        <v>6</v>
      </c>
    </row>
    <row r="7" spans="1:7">
      <c r="A7" t="s">
        <v>7</v>
      </c>
      <c r="C7">
        <v>55879.084347936958</v>
      </c>
    </row>
    <row r="8" spans="1:7">
      <c r="A8" t="s">
        <v>8</v>
      </c>
      <c r="C8">
        <v>0.64857416295452996</v>
      </c>
    </row>
    <row r="9" spans="1:7">
      <c r="A9" s="11" t="s">
        <v>36</v>
      </c>
      <c r="B9" s="12"/>
      <c r="C9" s="13">
        <v>8</v>
      </c>
      <c r="D9" s="12" t="s">
        <v>37</v>
      </c>
      <c r="E9" s="12"/>
    </row>
    <row r="10" spans="1:7" ht="13.5" thickBot="1">
      <c r="A10" s="12"/>
      <c r="B10" s="12"/>
      <c r="C10" s="4" t="s">
        <v>26</v>
      </c>
      <c r="D10" s="4" t="s">
        <v>27</v>
      </c>
      <c r="E10" s="12"/>
    </row>
    <row r="11" spans="1:7">
      <c r="A11" s="12" t="s">
        <v>21</v>
      </c>
      <c r="B11" s="12"/>
      <c r="C11" s="24">
        <f ca="1">INTERCEPT(INDIRECT($G$11):G992,INDIRECT($F$11):F992)</f>
        <v>-5.8612856547287673E-12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22</v>
      </c>
      <c r="B12" s="12"/>
      <c r="C12" s="24">
        <f ca="1">SLOPE(INDIRECT($G$11):G992,INDIRECT($F$11):F992)</f>
        <v>-9.4872186760213049E-16</v>
      </c>
      <c r="D12" s="3"/>
      <c r="E12" s="12"/>
    </row>
    <row r="13" spans="1:7">
      <c r="A13" s="12" t="s">
        <v>25</v>
      </c>
      <c r="B13" s="12"/>
      <c r="C13" s="3" t="s">
        <v>19</v>
      </c>
      <c r="D13" s="16" t="s">
        <v>42</v>
      </c>
      <c r="E13" s="13">
        <v>1</v>
      </c>
    </row>
    <row r="14" spans="1:7">
      <c r="A14" s="12"/>
      <c r="B14" s="12"/>
      <c r="C14" s="12"/>
      <c r="D14" s="16" t="s">
        <v>38</v>
      </c>
      <c r="E14" s="17">
        <f ca="1">NOW()+15018.5+$C$9/24</f>
        <v>60369.363879398152</v>
      </c>
    </row>
    <row r="15" spans="1:7">
      <c r="A15" s="14" t="s">
        <v>23</v>
      </c>
      <c r="B15" s="12"/>
      <c r="C15" s="15">
        <f ca="1">(C7+C11)+(C8+C12)*INT(MAX(F21:F3533))</f>
        <v>55879.084347936951</v>
      </c>
      <c r="D15" s="16" t="s">
        <v>43</v>
      </c>
      <c r="E15" s="17">
        <f ca="1">ROUND(2*(E14-$C$7)/$C$8,0)/2+E13</f>
        <v>6924.5</v>
      </c>
    </row>
    <row r="16" spans="1:7">
      <c r="A16" s="18" t="s">
        <v>9</v>
      </c>
      <c r="B16" s="12"/>
      <c r="C16" s="19">
        <f ca="1">+C8+C12</f>
        <v>0.64857416295452897</v>
      </c>
      <c r="D16" s="16" t="s">
        <v>44</v>
      </c>
      <c r="E16" s="26">
        <f ca="1">ROUND(2*(E14-$C$15)/$C$16,0)/2+E13</f>
        <v>6924.5</v>
      </c>
    </row>
    <row r="17" spans="1:18" ht="13.5" thickBot="1">
      <c r="A17" s="16" t="s">
        <v>35</v>
      </c>
      <c r="B17" s="12"/>
      <c r="C17" s="12">
        <f>COUNT(C21:C2191)</f>
        <v>7</v>
      </c>
      <c r="D17" s="16" t="s">
        <v>39</v>
      </c>
      <c r="E17" s="20">
        <f ca="1">+$C$15+$C$16*E16-15018.5-$C$9/24</f>
        <v>45351.302805982254</v>
      </c>
    </row>
    <row r="18" spans="1:18" ht="14.25" thickTop="1" thickBot="1">
      <c r="A18" s="18" t="s">
        <v>10</v>
      </c>
      <c r="B18" s="12"/>
      <c r="C18" s="21">
        <f ca="1">+C15</f>
        <v>55879.084347936951</v>
      </c>
      <c r="D18" s="22">
        <f ca="1">+C16</f>
        <v>0.64857416295452897</v>
      </c>
      <c r="E18" s="23" t="s">
        <v>40</v>
      </c>
    </row>
    <row r="19" spans="1:18" ht="13.5" thickTop="1">
      <c r="A19" s="27" t="s">
        <v>41</v>
      </c>
      <c r="E19" s="28">
        <v>21</v>
      </c>
      <c r="R19">
        <f ca="1">SQRT(SUM(R21:R27)/(COUNT(R21:R27)-1))</f>
        <v>2.8279592030139435E-2</v>
      </c>
    </row>
    <row r="20" spans="1:18" ht="13.5" thickBot="1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48</v>
      </c>
      <c r="I20" s="7" t="s">
        <v>49</v>
      </c>
      <c r="J20" s="7" t="s">
        <v>24</v>
      </c>
      <c r="K20" s="7" t="s">
        <v>31</v>
      </c>
      <c r="L20" s="7" t="s">
        <v>32</v>
      </c>
      <c r="M20" s="7" t="s">
        <v>33</v>
      </c>
      <c r="N20" s="7" t="s">
        <v>34</v>
      </c>
      <c r="O20" s="7" t="s">
        <v>29</v>
      </c>
      <c r="P20" s="6" t="s">
        <v>28</v>
      </c>
      <c r="Q20" s="4" t="s">
        <v>20</v>
      </c>
    </row>
    <row r="21" spans="1:18">
      <c r="A21" t="s">
        <v>17</v>
      </c>
      <c r="C21" s="10">
        <v>54008.578300000001</v>
      </c>
      <c r="D21" s="10" t="s">
        <v>19</v>
      </c>
      <c r="E21">
        <f t="shared" ref="E21:E27" si="0">+(C21-C$7)/C$8</f>
        <v>-2884.0280029287778</v>
      </c>
      <c r="F21">
        <f>ROUND(2*E21,0)/2</f>
        <v>-2884</v>
      </c>
      <c r="G21">
        <f t="shared" ref="G21:G27" si="1">+C21-(C$7+F21*C$8)</f>
        <v>-1.8161976091505494E-2</v>
      </c>
      <c r="H21">
        <f>+G21</f>
        <v>-1.8161976091505494E-2</v>
      </c>
      <c r="O21">
        <f t="shared" ref="O21:O27" ca="1" si="2">+C$11+C$12*$F21</f>
        <v>-3.1251717885642231E-12</v>
      </c>
      <c r="Q21" s="2">
        <f t="shared" ref="Q21:Q27" si="3">+C21-15018.5</f>
        <v>38990.078300000001</v>
      </c>
      <c r="R21">
        <f t="shared" ref="R21:R27" ca="1" si="4">+(O21-G21)^2</f>
        <v>3.2985737543489863E-4</v>
      </c>
    </row>
    <row r="22" spans="1:18">
      <c r="A22" s="30" t="s">
        <v>46</v>
      </c>
      <c r="B22" s="31" t="s">
        <v>47</v>
      </c>
      <c r="C22" s="30">
        <v>55093.35108</v>
      </c>
      <c r="D22" s="30">
        <v>1.1000000000000001E-3</v>
      </c>
      <c r="E22">
        <f t="shared" si="0"/>
        <v>-1211.4779046356236</v>
      </c>
      <c r="F22">
        <f t="shared" ref="F22:F27" si="5">ROUND(2*E22,0)/2</f>
        <v>-1211.5</v>
      </c>
      <c r="G22">
        <f t="shared" si="1"/>
        <v>1.4330482452351134E-2</v>
      </c>
      <c r="I22">
        <f t="shared" ref="I22:I27" si="6">+G22</f>
        <v>1.4330482452351134E-2</v>
      </c>
      <c r="O22">
        <f t="shared" ca="1" si="2"/>
        <v>-4.7119091121287863E-12</v>
      </c>
      <c r="Q22" s="2">
        <f t="shared" si="3"/>
        <v>40074.85108</v>
      </c>
      <c r="R22">
        <f t="shared" ca="1" si="4"/>
        <v>2.0536272745219167E-4</v>
      </c>
    </row>
    <row r="23" spans="1:18">
      <c r="A23" s="30" t="s">
        <v>46</v>
      </c>
      <c r="B23" s="31" t="s">
        <v>47</v>
      </c>
      <c r="C23" s="30">
        <v>55409.568200000002</v>
      </c>
      <c r="D23" s="30">
        <v>8.9999999999999998E-4</v>
      </c>
      <c r="E23">
        <f t="shared" si="0"/>
        <v>-723.92052405866957</v>
      </c>
      <c r="F23">
        <f t="shared" si="5"/>
        <v>-724</v>
      </c>
      <c r="G23">
        <f t="shared" si="1"/>
        <v>5.1546042122936342E-2</v>
      </c>
      <c r="I23">
        <f t="shared" si="6"/>
        <v>5.1546042122936342E-2</v>
      </c>
      <c r="O23">
        <f t="shared" ca="1" si="2"/>
        <v>-5.174411022584825E-12</v>
      </c>
      <c r="Q23" s="2">
        <f t="shared" si="3"/>
        <v>40391.068200000002</v>
      </c>
      <c r="R23">
        <f t="shared" ca="1" si="4"/>
        <v>2.6569944590729682E-3</v>
      </c>
    </row>
    <row r="24" spans="1:18">
      <c r="A24" s="32" t="s">
        <v>51</v>
      </c>
      <c r="B24" s="33" t="s">
        <v>47</v>
      </c>
      <c r="C24" s="34">
        <v>55852.464630000002</v>
      </c>
      <c r="D24" s="34">
        <v>1.1000000000000001E-3</v>
      </c>
      <c r="E24">
        <f t="shared" si="0"/>
        <v>-41.04344492492806</v>
      </c>
      <c r="F24">
        <f t="shared" si="5"/>
        <v>-41</v>
      </c>
      <c r="G24">
        <f t="shared" si="1"/>
        <v>-2.8177255822811276E-2</v>
      </c>
      <c r="I24">
        <f t="shared" si="6"/>
        <v>-2.8177255822811276E-2</v>
      </c>
      <c r="O24">
        <f t="shared" ca="1" si="2"/>
        <v>-5.8223880581570795E-12</v>
      </c>
      <c r="Q24" s="2">
        <f t="shared" si="3"/>
        <v>40833.964630000002</v>
      </c>
      <c r="R24">
        <f t="shared" ca="1" si="4"/>
        <v>7.9395774537603409E-4</v>
      </c>
    </row>
    <row r="25" spans="1:18">
      <c r="A25" s="32" t="s">
        <v>51</v>
      </c>
      <c r="B25" s="33" t="s">
        <v>47</v>
      </c>
      <c r="C25" s="34">
        <v>55852.464950000001</v>
      </c>
      <c r="D25" s="34">
        <v>6.9999999999999999E-4</v>
      </c>
      <c r="E25">
        <f t="shared" si="0"/>
        <v>-41.042951534938958</v>
      </c>
      <c r="F25">
        <f t="shared" si="5"/>
        <v>-41</v>
      </c>
      <c r="G25">
        <f t="shared" si="1"/>
        <v>-2.7857255823619198E-2</v>
      </c>
      <c r="I25">
        <f t="shared" si="6"/>
        <v>-2.7857255823619198E-2</v>
      </c>
      <c r="O25">
        <f t="shared" ca="1" si="2"/>
        <v>-5.8223880581570795E-12</v>
      </c>
      <c r="Q25" s="2">
        <f t="shared" si="3"/>
        <v>40833.964950000001</v>
      </c>
      <c r="R25">
        <f t="shared" ca="1" si="4"/>
        <v>7.7602670169817426E-4</v>
      </c>
    </row>
    <row r="26" spans="1:18">
      <c r="A26" s="32" t="s">
        <v>51</v>
      </c>
      <c r="B26" s="33" t="s">
        <v>52</v>
      </c>
      <c r="C26" s="34">
        <v>55879.411899999999</v>
      </c>
      <c r="D26" s="34">
        <v>2.0999999999999999E-3</v>
      </c>
      <c r="E26">
        <f t="shared" si="0"/>
        <v>0.50503409131999377</v>
      </c>
      <c r="F26">
        <f t="shared" si="5"/>
        <v>0.5</v>
      </c>
      <c r="G26">
        <f t="shared" si="1"/>
        <v>3.2649815620970912E-3</v>
      </c>
      <c r="I26">
        <f t="shared" si="6"/>
        <v>3.2649815620970912E-3</v>
      </c>
      <c r="O26">
        <f t="shared" ca="1" si="2"/>
        <v>-5.8617600156625682E-12</v>
      </c>
      <c r="Q26" s="2">
        <f t="shared" si="3"/>
        <v>40860.911899999999</v>
      </c>
      <c r="R26">
        <f t="shared" ca="1" si="4"/>
        <v>1.0660104639111037E-5</v>
      </c>
    </row>
    <row r="27" spans="1:18">
      <c r="A27" s="32" t="s">
        <v>51</v>
      </c>
      <c r="B27" s="33" t="s">
        <v>52</v>
      </c>
      <c r="C27" s="34">
        <v>55879.413690000001</v>
      </c>
      <c r="D27" s="34">
        <v>1.1000000000000001E-3</v>
      </c>
      <c r="E27">
        <f t="shared" si="0"/>
        <v>0.50779399158170069</v>
      </c>
      <c r="F27">
        <f t="shared" si="5"/>
        <v>0.5</v>
      </c>
      <c r="G27">
        <f t="shared" si="1"/>
        <v>5.0549815641716123E-3</v>
      </c>
      <c r="I27">
        <f t="shared" si="6"/>
        <v>5.0549815641716123E-3</v>
      </c>
      <c r="O27">
        <f t="shared" ca="1" si="2"/>
        <v>-5.8617600156625682E-12</v>
      </c>
      <c r="Q27" s="2">
        <f t="shared" si="3"/>
        <v>40860.913690000001</v>
      </c>
      <c r="R27">
        <f t="shared" ca="1" si="4"/>
        <v>2.5552838673377055E-5</v>
      </c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</vt:lpstr>
      <vt:lpstr>A (2)</vt:lpstr>
      <vt:lpstr>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2024-02-28T02:13:59Z</dcterms:modified>
</cp:coreProperties>
</file>