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9C633E3-0AC2-461E-86E5-B5F2BA3B8F3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/>
  <c r="K28" i="1"/>
  <c r="Q28" i="1"/>
  <c r="A21" i="1"/>
  <c r="E26" i="1"/>
  <c r="F26" i="1"/>
  <c r="U26" i="1"/>
  <c r="E27" i="1"/>
  <c r="F27" i="1"/>
  <c r="G27" i="1"/>
  <c r="K27" i="1"/>
  <c r="D9" i="1"/>
  <c r="C9" i="1"/>
  <c r="C21" i="1"/>
  <c r="E21" i="1"/>
  <c r="F21" i="1"/>
  <c r="G21" i="1"/>
  <c r="I21" i="1"/>
  <c r="E22" i="1"/>
  <c r="F22" i="1"/>
  <c r="G22" i="1"/>
  <c r="K22" i="1"/>
  <c r="E23" i="1"/>
  <c r="F23" i="1"/>
  <c r="G23" i="1"/>
  <c r="K23" i="1"/>
  <c r="E25" i="1"/>
  <c r="F25" i="1"/>
  <c r="G25" i="1"/>
  <c r="K25" i="1"/>
  <c r="E24" i="1"/>
  <c r="F24" i="1"/>
  <c r="U24" i="1"/>
  <c r="Q26" i="1"/>
  <c r="Q27" i="1"/>
  <c r="Q24" i="1"/>
  <c r="Q25" i="1"/>
  <c r="Q22" i="1"/>
  <c r="Q23" i="1"/>
  <c r="F16" i="1"/>
  <c r="F17" i="1" s="1"/>
  <c r="C17" i="1"/>
  <c r="Q21" i="1"/>
  <c r="C11" i="1"/>
  <c r="C12" i="1"/>
  <c r="C16" i="1" l="1"/>
  <c r="D18" i="1" s="1"/>
  <c r="O22" i="1"/>
  <c r="O27" i="1"/>
  <c r="O26" i="1"/>
  <c r="O24" i="1"/>
  <c r="O21" i="1"/>
  <c r="C15" i="1"/>
  <c r="O28" i="1"/>
  <c r="O23" i="1"/>
  <c r="O25" i="1"/>
  <c r="C18" i="1" l="1"/>
  <c r="F18" i="1"/>
  <c r="F19" i="1" s="1"/>
</calcChain>
</file>

<file path=xl/sharedStrings.xml><?xml version="1.0" encoding="utf-8"?>
<sst xmlns="http://schemas.openxmlformats.org/spreadsheetml/2006/main" count="71" uniqueCount="53">
  <si>
    <t>BAD?</t>
  </si>
  <si>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</si>
  <si>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</si>
  <si>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</si>
  <si>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</si>
  <si>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</si>
  <si>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</si>
  <si>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</si>
  <si>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</si>
  <si>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</si>
  <si>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</si>
  <si>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</si>
  <si>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</si>
  <si>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</si>
  <si>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</si>
  <si>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</si>
  <si>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</si>
  <si>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</si>
  <si>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</si>
  <si>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</si>
  <si>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</si>
  <si>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</si>
  <si>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</si>
  <si>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</si>
  <si>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</si>
  <si>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</si>
  <si>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</si>
  <si>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</si>
  <si>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</si>
  <si>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</si>
  <si>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</si>
  <si>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</si>
  <si>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</si>
  <si>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</si>
  <si>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</si>
  <si>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</si>
  <si>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</si>
  <si>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</si>
  <si>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</si>
  <si>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</si>
  <si>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</si>
  <si>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V1106 Cas</t>
  </si>
  <si>
    <t>V1106 Cas / GSC 4309-0507</t>
  </si>
  <si>
    <t>EA</t>
  </si>
  <si>
    <t>G4309-0507</t>
  </si>
  <si>
    <t>OEJV 0083</t>
  </si>
  <si>
    <t>OEJV 0160</t>
  </si>
  <si>
    <t>I</t>
  </si>
  <si>
    <t>OEJV 0168</t>
  </si>
  <si>
    <t>II</t>
  </si>
  <si>
    <t>vis</t>
  </si>
  <si>
    <t>OEJV 0179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</si>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</sst>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V1106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3.5000000000000001E-3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5.9999999999999995E-4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3.5000000000000001E-3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5.9999999999999995E-4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4676</c:v>
                </c:pt>
                <c:pt idx="2">
                  <c:v>5025</c:v>
                </c:pt>
                <c:pt idx="3">
                  <c:v>5040.5</c:v>
                </c:pt>
                <c:pt idx="4">
                  <c:v>5391.5</c:v>
                </c:pt>
                <c:pt idx="5">
                  <c:v>5820.5</c:v>
                </c:pt>
                <c:pt idx="6">
                  <c:v>6188</c:v>
                </c:pt>
                <c:pt idx="7">
                  <c:v>6655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37-4D44-8EE8-8AD73FBB97A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3.5000000000000001E-3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5.9999999999999995E-4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3.5000000000000001E-3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5.9999999999999995E-4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4676</c:v>
                </c:pt>
                <c:pt idx="2">
                  <c:v>5025</c:v>
                </c:pt>
                <c:pt idx="3">
                  <c:v>5040.5</c:v>
                </c:pt>
                <c:pt idx="4">
                  <c:v>5391.5</c:v>
                </c:pt>
                <c:pt idx="5">
                  <c:v>5820.5</c:v>
                </c:pt>
                <c:pt idx="6">
                  <c:v>6188</c:v>
                </c:pt>
                <c:pt idx="7">
                  <c:v>6655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37-4D44-8EE8-8AD73FBB97A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3.5000000000000001E-3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5.9999999999999995E-4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3.5000000000000001E-3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5.9999999999999995E-4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4676</c:v>
                </c:pt>
                <c:pt idx="2">
                  <c:v>5025</c:v>
                </c:pt>
                <c:pt idx="3">
                  <c:v>5040.5</c:v>
                </c:pt>
                <c:pt idx="4">
                  <c:v>5391.5</c:v>
                </c:pt>
                <c:pt idx="5">
                  <c:v>5820.5</c:v>
                </c:pt>
                <c:pt idx="6">
                  <c:v>6188</c:v>
                </c:pt>
                <c:pt idx="7">
                  <c:v>6655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37-4D44-8EE8-8AD73FBB97A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3.5000000000000001E-3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5.9999999999999995E-4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3.5000000000000001E-3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5.9999999999999995E-4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4676</c:v>
                </c:pt>
                <c:pt idx="2">
                  <c:v>5025</c:v>
                </c:pt>
                <c:pt idx="3">
                  <c:v>5040.5</c:v>
                </c:pt>
                <c:pt idx="4">
                  <c:v>5391.5</c:v>
                </c:pt>
                <c:pt idx="5">
                  <c:v>5820.5</c:v>
                </c:pt>
                <c:pt idx="6">
                  <c:v>6188</c:v>
                </c:pt>
                <c:pt idx="7">
                  <c:v>6655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8.8900000700959936E-3</c:v>
                </c:pt>
                <c:pt idx="2">
                  <c:v>9.3700000725220889E-3</c:v>
                </c:pt>
                <c:pt idx="4">
                  <c:v>1.0160000070754904E-2</c:v>
                </c:pt>
                <c:pt idx="6">
                  <c:v>1.0360000072978437E-2</c:v>
                </c:pt>
                <c:pt idx="7">
                  <c:v>1.4840000170806888E-2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37-4D44-8EE8-8AD73FBB97A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3.5000000000000001E-3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5.9999999999999995E-4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3.5000000000000001E-3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5.9999999999999995E-4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4676</c:v>
                </c:pt>
                <c:pt idx="2">
                  <c:v>5025</c:v>
                </c:pt>
                <c:pt idx="3">
                  <c:v>5040.5</c:v>
                </c:pt>
                <c:pt idx="4">
                  <c:v>5391.5</c:v>
                </c:pt>
                <c:pt idx="5">
                  <c:v>5820.5</c:v>
                </c:pt>
                <c:pt idx="6">
                  <c:v>6188</c:v>
                </c:pt>
                <c:pt idx="7">
                  <c:v>6655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37-4D44-8EE8-8AD73FBB97A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3.5000000000000001E-3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5.9999999999999995E-4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3.5000000000000001E-3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5.9999999999999995E-4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4676</c:v>
                </c:pt>
                <c:pt idx="2">
                  <c:v>5025</c:v>
                </c:pt>
                <c:pt idx="3">
                  <c:v>5040.5</c:v>
                </c:pt>
                <c:pt idx="4">
                  <c:v>5391.5</c:v>
                </c:pt>
                <c:pt idx="5">
                  <c:v>5820.5</c:v>
                </c:pt>
                <c:pt idx="6">
                  <c:v>6188</c:v>
                </c:pt>
                <c:pt idx="7">
                  <c:v>6655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37-4D44-8EE8-8AD73FBB97A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3.5000000000000001E-3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5.9999999999999995E-4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3.5000000000000001E-3</c:v>
                  </c:pt>
                  <c:pt idx="4">
                    <c:v>8.0000000000000004E-4</c:v>
                  </c:pt>
                  <c:pt idx="5">
                    <c:v>8.9999999999999998E-4</c:v>
                  </c:pt>
                  <c:pt idx="6">
                    <c:v>5.9999999999999995E-4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4676</c:v>
                </c:pt>
                <c:pt idx="2">
                  <c:v>5025</c:v>
                </c:pt>
                <c:pt idx="3">
                  <c:v>5040.5</c:v>
                </c:pt>
                <c:pt idx="4">
                  <c:v>5391.5</c:v>
                </c:pt>
                <c:pt idx="5">
                  <c:v>5820.5</c:v>
                </c:pt>
                <c:pt idx="6">
                  <c:v>6188</c:v>
                </c:pt>
                <c:pt idx="7">
                  <c:v>6655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37-4D44-8EE8-8AD73FBB97A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4676</c:v>
                </c:pt>
                <c:pt idx="2">
                  <c:v>5025</c:v>
                </c:pt>
                <c:pt idx="3">
                  <c:v>5040.5</c:v>
                </c:pt>
                <c:pt idx="4">
                  <c:v>5391.5</c:v>
                </c:pt>
                <c:pt idx="5">
                  <c:v>5820.5</c:v>
                </c:pt>
                <c:pt idx="6">
                  <c:v>6188</c:v>
                </c:pt>
                <c:pt idx="7">
                  <c:v>6655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-2.5371778173647989E-4</c:v>
                </c:pt>
                <c:pt idx="1">
                  <c:v>8.9763095391301936E-3</c:v>
                </c:pt>
                <c:pt idx="2">
                  <c:v>9.6652059324113023E-3</c:v>
                </c:pt>
                <c:pt idx="3">
                  <c:v>9.6958016174997184E-3</c:v>
                </c:pt>
                <c:pt idx="4">
                  <c:v>1.0388645841114817E-2</c:v>
                </c:pt>
                <c:pt idx="5">
                  <c:v>1.1235455447755494E-2</c:v>
                </c:pt>
                <c:pt idx="6">
                  <c:v>1.1960869271626004E-2</c:v>
                </c:pt>
                <c:pt idx="7">
                  <c:v>1.2882687654612474E-2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37-4D44-8EE8-8AD73FBB97A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4676</c:v>
                </c:pt>
                <c:pt idx="2">
                  <c:v>5025</c:v>
                </c:pt>
                <c:pt idx="3">
                  <c:v>5040.5</c:v>
                </c:pt>
                <c:pt idx="4">
                  <c:v>5391.5</c:v>
                </c:pt>
                <c:pt idx="5">
                  <c:v>5820.5</c:v>
                </c:pt>
                <c:pt idx="6">
                  <c:v>6188</c:v>
                </c:pt>
                <c:pt idx="7">
                  <c:v>6655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3">
                  <c:v>3.0810000069322996E-2</c:v>
                </c:pt>
                <c:pt idx="5">
                  <c:v>1.7090000073949341E-2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C37-4D44-8EE8-8AD73FBB9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181128"/>
        <c:axId val="1"/>
      </c:scatterChart>
      <c:valAx>
        <c:axId val="872181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2181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233082706766915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7898176-C580-5EE8-9301-7B1D5E018D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42</v>
      </c>
    </row>
    <row r="2" spans="1:6">
      <c r="A2" t="s">
        <v>27</v>
      </c>
      <c r="B2" t="s">
        <v>43</v>
      </c>
      <c r="C2" s="3"/>
      <c r="D2" s="3"/>
      <c r="E2" s="10" t="s">
        <v>41</v>
      </c>
      <c r="F2" t="s">
        <v>44</v>
      </c>
    </row>
    <row r="3" spans="1:6" ht="13.5" thickBot="1"/>
    <row r="4" spans="1:6" ht="14.25" thickTop="1" thickBot="1">
      <c r="A4" s="5" t="s">
        <v>4</v>
      </c>
      <c r="C4" s="27" t="s">
        <v>40</v>
      </c>
      <c r="D4" s="28" t="s">
        <v>40</v>
      </c>
    </row>
    <row r="5" spans="1:6" ht="13.5" thickTop="1">
      <c r="A5" s="9" t="s">
        <v>32</v>
      </c>
      <c r="B5" s="10"/>
      <c r="C5" s="11">
        <v>-9.5</v>
      </c>
      <c r="D5" s="10" t="s">
        <v>33</v>
      </c>
    </row>
    <row r="6" spans="1:6">
      <c r="A6" s="5" t="s">
        <v>5</v>
      </c>
    </row>
    <row r="7" spans="1:6">
      <c r="A7" t="s">
        <v>6</v>
      </c>
      <c r="C7" s="40">
        <v>51612.598999999929</v>
      </c>
      <c r="D7" s="29" t="s">
        <v>45</v>
      </c>
    </row>
    <row r="8" spans="1:6">
      <c r="A8" t="s">
        <v>7</v>
      </c>
      <c r="C8" s="40">
        <v>0.97409999999999997</v>
      </c>
      <c r="D8" s="29" t="s">
        <v>45</v>
      </c>
    </row>
    <row r="9" spans="1:6">
      <c r="A9" s="24" t="s">
        <v>36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>
      <c r="A10" s="10"/>
      <c r="B10" s="10"/>
      <c r="C10" s="4" t="s">
        <v>23</v>
      </c>
      <c r="D10" s="4" t="s">
        <v>24</v>
      </c>
      <c r="E10" s="10"/>
    </row>
    <row r="11" spans="1:6">
      <c r="A11" s="10" t="s">
        <v>19</v>
      </c>
      <c r="B11" s="10"/>
      <c r="C11" s="21">
        <f ca="1">INTERCEPT(INDIRECT($D$9):G992,INDIRECT($C$9):F992)</f>
        <v>-2.5371778173647989E-4</v>
      </c>
      <c r="D11" s="3"/>
      <c r="E11" s="10"/>
    </row>
    <row r="12" spans="1:6">
      <c r="A12" s="10" t="s">
        <v>20</v>
      </c>
      <c r="B12" s="10"/>
      <c r="C12" s="21">
        <f ca="1">SLOPE(INDIRECT($D$9):G992,INDIRECT($C$9):F992)</f>
        <v>1.9739151669945836E-6</v>
      </c>
      <c r="D12" s="3"/>
      <c r="E12" s="10"/>
    </row>
    <row r="13" spans="1:6">
      <c r="A13" s="10" t="s">
        <v>22</v>
      </c>
      <c r="B13" s="10"/>
      <c r="C13" s="3" t="s">
        <v>17</v>
      </c>
    </row>
    <row r="14" spans="1:6">
      <c r="A14" s="10"/>
      <c r="B14" s="10"/>
      <c r="C14" s="10"/>
    </row>
    <row r="15" spans="1:6">
      <c r="A15" s="12" t="s">
        <v>21</v>
      </c>
      <c r="B15" s="10"/>
      <c r="C15" s="13">
        <f ca="1">(C7+C11)+(C8+C12)*INT(MAX(F21:F3533))</f>
        <v>58095.247382687587</v>
      </c>
      <c r="E15" s="14" t="s">
        <v>37</v>
      </c>
      <c r="F15" s="11">
        <v>1</v>
      </c>
    </row>
    <row r="16" spans="1:6">
      <c r="A16" s="16" t="s">
        <v>8</v>
      </c>
      <c r="B16" s="10"/>
      <c r="C16" s="17">
        <f ca="1">+C8+C12</f>
        <v>0.97410197391516695</v>
      </c>
      <c r="E16" s="14" t="s">
        <v>34</v>
      </c>
      <c r="F16" s="15">
        <f ca="1">NOW()+15018.5+$C$5/24</f>
        <v>60329.768274768518</v>
      </c>
    </row>
    <row r="17" spans="1:21" ht="13.5" thickBot="1">
      <c r="A17" s="14" t="s">
        <v>31</v>
      </c>
      <c r="B17" s="10"/>
      <c r="C17" s="10">
        <f>COUNT(C21:C2191)</f>
        <v>8</v>
      </c>
      <c r="E17" s="14" t="s">
        <v>38</v>
      </c>
      <c r="F17" s="15">
        <f ca="1">ROUND(2*(F16-$C$7)/$C$8,0)/2+F15</f>
        <v>8950</v>
      </c>
    </row>
    <row r="18" spans="1:21" ht="14.25" thickTop="1" thickBot="1">
      <c r="A18" s="16" t="s">
        <v>9</v>
      </c>
      <c r="B18" s="10"/>
      <c r="C18" s="19">
        <f ca="1">+C15</f>
        <v>58095.247382687587</v>
      </c>
      <c r="D18" s="20">
        <f ca="1">+C16</f>
        <v>0.97410197391516695</v>
      </c>
      <c r="E18" s="14" t="s">
        <v>39</v>
      </c>
      <c r="F18" s="23">
        <f ca="1">ROUND(2*(F16-$C$15)/$C$16,0)/2+F15</f>
        <v>2295</v>
      </c>
    </row>
    <row r="19" spans="1:21" ht="13.5" thickTop="1">
      <c r="E19" s="14" t="s">
        <v>35</v>
      </c>
      <c r="F19" s="18">
        <f ca="1">+$C$15+$C$16*F18-15018.5-$C$5/24</f>
        <v>45312.707246156227</v>
      </c>
    </row>
    <row r="20" spans="1:21" ht="13.5" thickBot="1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50</v>
      </c>
      <c r="J20" s="7" t="s">
        <v>1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0</v>
      </c>
    </row>
    <row r="21" spans="1:21">
      <c r="A21" t="str">
        <f>D7</f>
        <v>OEJV 0083</v>
      </c>
      <c r="C21" s="8">
        <f>C$7</f>
        <v>51612.598999999929</v>
      </c>
      <c r="D21" s="8" t="s">
        <v>17</v>
      </c>
      <c r="E21">
        <f t="shared" ref="E21:E27" si="0">+(C21-C$7)/C$8</f>
        <v>0</v>
      </c>
      <c r="F21">
        <f t="shared" ref="F21:F28" si="1">ROUND(2*E21,0)/2</f>
        <v>0</v>
      </c>
      <c r="G21">
        <f>+C21-(C$7+F21*C$8)</f>
        <v>0</v>
      </c>
      <c r="I21">
        <f>+G21</f>
        <v>0</v>
      </c>
      <c r="O21">
        <f t="shared" ref="O21:O27" ca="1" si="2">+C$11+C$12*$F21</f>
        <v>-2.5371778173647989E-4</v>
      </c>
      <c r="Q21" s="2">
        <f t="shared" ref="Q21:Q27" si="3">+C21-15018.5</f>
        <v>36594.098999999929</v>
      </c>
      <c r="R21" t="e">
        <v>#N/A</v>
      </c>
    </row>
    <row r="22" spans="1:21">
      <c r="A22" s="30" t="s">
        <v>46</v>
      </c>
      <c r="B22" s="31" t="s">
        <v>47</v>
      </c>
      <c r="C22" s="32">
        <v>56167.499490000002</v>
      </c>
      <c r="D22" s="32">
        <v>2.9999999999999997E-4</v>
      </c>
      <c r="E22">
        <f t="shared" si="0"/>
        <v>4676.0091263731374</v>
      </c>
      <c r="F22">
        <f t="shared" si="1"/>
        <v>4676</v>
      </c>
      <c r="G22">
        <f>+C22-(C$7+F22*C$8)</f>
        <v>8.8900000700959936E-3</v>
      </c>
      <c r="K22">
        <f>+G22</f>
        <v>8.8900000700959936E-3</v>
      </c>
      <c r="O22">
        <f t="shared" ca="1" si="2"/>
        <v>8.9763095391301936E-3</v>
      </c>
      <c r="Q22" s="2">
        <f t="shared" si="3"/>
        <v>41148.999490000002</v>
      </c>
      <c r="R22" t="s">
        <v>2</v>
      </c>
    </row>
    <row r="23" spans="1:21">
      <c r="A23" s="30" t="s">
        <v>46</v>
      </c>
      <c r="B23" s="31" t="s">
        <v>47</v>
      </c>
      <c r="C23" s="32">
        <v>56507.460870000003</v>
      </c>
      <c r="D23" s="32">
        <v>1E-4</v>
      </c>
      <c r="E23">
        <f t="shared" si="0"/>
        <v>5025.0096191356879</v>
      </c>
      <c r="F23">
        <f t="shared" si="1"/>
        <v>5025</v>
      </c>
      <c r="G23">
        <f>+C23-(C$7+F23*C$8)</f>
        <v>9.3700000725220889E-3</v>
      </c>
      <c r="K23">
        <f>+G23</f>
        <v>9.3700000725220889E-3</v>
      </c>
      <c r="O23">
        <f t="shared" ca="1" si="2"/>
        <v>9.6652059324113023E-3</v>
      </c>
      <c r="Q23" s="2">
        <f t="shared" si="3"/>
        <v>41488.960870000003</v>
      </c>
      <c r="R23" t="s">
        <v>2</v>
      </c>
    </row>
    <row r="24" spans="1:21">
      <c r="A24" s="32" t="s">
        <v>48</v>
      </c>
      <c r="B24" s="31" t="s">
        <v>49</v>
      </c>
      <c r="C24" s="33">
        <v>56522.580860000002</v>
      </c>
      <c r="D24" s="32">
        <v>3.5000000000000001E-3</v>
      </c>
      <c r="E24">
        <f t="shared" si="0"/>
        <v>5040.5316291962554</v>
      </c>
      <c r="F24">
        <f t="shared" si="1"/>
        <v>5040.5</v>
      </c>
      <c r="O24">
        <f t="shared" ca="1" si="2"/>
        <v>9.6958016174997184E-3</v>
      </c>
      <c r="Q24" s="2">
        <f t="shared" si="3"/>
        <v>41504.080860000002</v>
      </c>
      <c r="R24" t="s">
        <v>2</v>
      </c>
      <c r="U24">
        <f>+C24-(C$7+F24*C$8)</f>
        <v>3.0810000069322996E-2</v>
      </c>
    </row>
    <row r="25" spans="1:21">
      <c r="A25" s="32" t="s">
        <v>48</v>
      </c>
      <c r="B25" s="31" t="s">
        <v>49</v>
      </c>
      <c r="C25" s="33">
        <v>56864.46931</v>
      </c>
      <c r="D25" s="32">
        <v>8.0000000000000004E-4</v>
      </c>
      <c r="E25">
        <f t="shared" si="0"/>
        <v>5391.5104301407155</v>
      </c>
      <c r="F25">
        <f t="shared" si="1"/>
        <v>5391.5</v>
      </c>
      <c r="G25">
        <f>+C25-(C$7+F25*C$8)</f>
        <v>1.0160000070754904E-2</v>
      </c>
      <c r="K25">
        <f>+G25</f>
        <v>1.0160000070754904E-2</v>
      </c>
      <c r="O25">
        <f t="shared" ca="1" si="2"/>
        <v>1.0388645841114817E-2</v>
      </c>
      <c r="Q25" s="2">
        <f t="shared" si="3"/>
        <v>41845.96931</v>
      </c>
      <c r="R25" t="s">
        <v>2</v>
      </c>
    </row>
    <row r="26" spans="1:21">
      <c r="A26" s="34" t="s">
        <v>51</v>
      </c>
      <c r="B26" s="35" t="s">
        <v>49</v>
      </c>
      <c r="C26" s="36">
        <v>57282.365140000002</v>
      </c>
      <c r="D26" s="36">
        <v>8.9999999999999998E-4</v>
      </c>
      <c r="E26">
        <f t="shared" si="0"/>
        <v>5820.5175444000333</v>
      </c>
      <c r="F26">
        <f t="shared" si="1"/>
        <v>5820.5</v>
      </c>
      <c r="O26">
        <f t="shared" ca="1" si="2"/>
        <v>1.1235455447755494E-2</v>
      </c>
      <c r="Q26" s="2">
        <f t="shared" si="3"/>
        <v>42263.865140000002</v>
      </c>
      <c r="R26" t="s">
        <v>2</v>
      </c>
      <c r="U26">
        <f>+C26-(C$7+F26*C$8)</f>
        <v>1.7090000073949341E-2</v>
      </c>
    </row>
    <row r="27" spans="1:21">
      <c r="A27" s="34" t="s">
        <v>51</v>
      </c>
      <c r="B27" s="35" t="s">
        <v>47</v>
      </c>
      <c r="C27" s="36">
        <v>57640.34016</v>
      </c>
      <c r="D27" s="36">
        <v>5.9999999999999995E-4</v>
      </c>
      <c r="E27">
        <f t="shared" si="0"/>
        <v>6188.0106354584441</v>
      </c>
      <c r="F27">
        <f t="shared" si="1"/>
        <v>6188</v>
      </c>
      <c r="G27">
        <f>+C27-(C$7+F27*C$8)</f>
        <v>1.0360000072978437E-2</v>
      </c>
      <c r="K27">
        <f>+G27</f>
        <v>1.0360000072978437E-2</v>
      </c>
      <c r="O27">
        <f t="shared" ca="1" si="2"/>
        <v>1.1960869271626004E-2</v>
      </c>
      <c r="Q27" s="2">
        <f t="shared" si="3"/>
        <v>42621.84016</v>
      </c>
      <c r="R27" t="s">
        <v>2</v>
      </c>
    </row>
    <row r="28" spans="1:21">
      <c r="A28" s="37" t="s">
        <v>52</v>
      </c>
      <c r="B28" s="38" t="s">
        <v>47</v>
      </c>
      <c r="C28" s="39">
        <v>58095.249340000097</v>
      </c>
      <c r="D28" s="39">
        <v>2.9999999999999997E-4</v>
      </c>
      <c r="E28">
        <f>+(C28-C$7)/C$8</f>
        <v>6655.0152345756778</v>
      </c>
      <c r="F28">
        <f t="shared" si="1"/>
        <v>6655</v>
      </c>
      <c r="G28">
        <f>+C28-(C$7+F28*C$8)</f>
        <v>1.4840000170806888E-2</v>
      </c>
      <c r="K28">
        <f>+G28</f>
        <v>1.4840000170806888E-2</v>
      </c>
      <c r="O28">
        <f ca="1">+C$11+C$12*$F28</f>
        <v>1.2882687654612474E-2</v>
      </c>
      <c r="Q28" s="2">
        <f>+C28-15018.5</f>
        <v>43076.749340000097</v>
      </c>
      <c r="R28" t="s">
        <v>2</v>
      </c>
    </row>
    <row r="29" spans="1:21">
      <c r="C29" s="8"/>
      <c r="D29" s="8"/>
      <c r="Q29" s="2"/>
    </row>
    <row r="30" spans="1:21">
      <c r="C30" s="8"/>
      <c r="D30" s="8"/>
      <c r="Q30" s="2"/>
    </row>
    <row r="31" spans="1:21">
      <c r="C31" s="8"/>
      <c r="D31" s="8"/>
      <c r="Q31" s="2"/>
    </row>
    <row r="32" spans="1:21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28:D28" name="Range1"/>
  </protectedRanges>
  <phoneticPr fontId="7" type="noConversion"/>
  <hyperlinks>
    <hyperlink ref="H2094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2024-01-20T05:26:18Z</dcterms:modified>
</cp:coreProperties>
</file>