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9FC1156-5D6B-477B-A1A8-611622BDD8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C17" i="1" s="1"/>
  <c r="E55" i="1"/>
  <c r="F55" i="1" s="1"/>
  <c r="G55" i="1" s="1"/>
  <c r="K55" i="1" s="1"/>
  <c r="Q55" i="1"/>
  <c r="E53" i="1"/>
  <c r="F53" i="1" s="1"/>
  <c r="G53" i="1" s="1"/>
  <c r="K53" i="1" s="1"/>
  <c r="Q53" i="1"/>
  <c r="E54" i="1"/>
  <c r="F54" i="1" s="1"/>
  <c r="G54" i="1" s="1"/>
  <c r="K54" i="1" s="1"/>
  <c r="Q54" i="1"/>
  <c r="E33" i="1"/>
  <c r="F33" i="1" s="1"/>
  <c r="G33" i="1" s="1"/>
  <c r="K33" i="1" s="1"/>
  <c r="Q33" i="1"/>
  <c r="E36" i="1"/>
  <c r="F36" i="1"/>
  <c r="G36" i="1" s="1"/>
  <c r="K36" i="1" s="1"/>
  <c r="Q36" i="1"/>
  <c r="E37" i="1"/>
  <c r="F37" i="1" s="1"/>
  <c r="G37" i="1" s="1"/>
  <c r="K37" i="1" s="1"/>
  <c r="Q37" i="1"/>
  <c r="E38" i="1"/>
  <c r="F38" i="1"/>
  <c r="G38" i="1" s="1"/>
  <c r="K38" i="1" s="1"/>
  <c r="Q38" i="1"/>
  <c r="E39" i="1"/>
  <c r="F39" i="1" s="1"/>
  <c r="G39" i="1" s="1"/>
  <c r="K39" i="1" s="1"/>
  <c r="Q39" i="1"/>
  <c r="E40" i="1"/>
  <c r="F40" i="1"/>
  <c r="G40" i="1" s="1"/>
  <c r="K40" i="1" s="1"/>
  <c r="Q40" i="1"/>
  <c r="E41" i="1"/>
  <c r="F41" i="1" s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9" i="1"/>
  <c r="F49" i="1" s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E22" i="1"/>
  <c r="F22" i="1" s="1"/>
  <c r="G22" i="1" s="1"/>
  <c r="K22" i="1" s="1"/>
  <c r="E23" i="1"/>
  <c r="F23" i="1"/>
  <c r="G23" i="1" s="1"/>
  <c r="K23" i="1" s="1"/>
  <c r="E24" i="1"/>
  <c r="F24" i="1" s="1"/>
  <c r="G24" i="1" s="1"/>
  <c r="K24" i="1" s="1"/>
  <c r="E25" i="1"/>
  <c r="F25" i="1" s="1"/>
  <c r="G25" i="1" s="1"/>
  <c r="K25" i="1" s="1"/>
  <c r="E26" i="1"/>
  <c r="F26" i="1" s="1"/>
  <c r="G26" i="1" s="1"/>
  <c r="K26" i="1" s="1"/>
  <c r="E27" i="1"/>
  <c r="F27" i="1" s="1"/>
  <c r="G27" i="1" s="1"/>
  <c r="K27" i="1" s="1"/>
  <c r="E28" i="1"/>
  <c r="F28" i="1" s="1"/>
  <c r="G28" i="1" s="1"/>
  <c r="K28" i="1" s="1"/>
  <c r="E29" i="1"/>
  <c r="F29" i="1" s="1"/>
  <c r="G29" i="1" s="1"/>
  <c r="K29" i="1" s="1"/>
  <c r="E32" i="1"/>
  <c r="F32" i="1" s="1"/>
  <c r="G32" i="1" s="1"/>
  <c r="K32" i="1" s="1"/>
  <c r="E35" i="1"/>
  <c r="F35" i="1" s="1"/>
  <c r="G35" i="1" s="1"/>
  <c r="K35" i="1" s="1"/>
  <c r="E34" i="1"/>
  <c r="F34" i="1" s="1"/>
  <c r="G34" i="1" s="1"/>
  <c r="K34" i="1" s="1"/>
  <c r="Q22" i="1"/>
  <c r="Q23" i="1"/>
  <c r="Q24" i="1"/>
  <c r="Q25" i="1"/>
  <c r="Q26" i="1"/>
  <c r="Q27" i="1"/>
  <c r="Q28" i="1"/>
  <c r="Q29" i="1"/>
  <c r="Q32" i="1"/>
  <c r="Q35" i="1"/>
  <c r="Q34" i="1"/>
  <c r="E30" i="1"/>
  <c r="F30" i="1" s="1"/>
  <c r="G30" i="1" s="1"/>
  <c r="I30" i="1" s="1"/>
  <c r="E31" i="1"/>
  <c r="F31" i="1" s="1"/>
  <c r="G31" i="1" s="1"/>
  <c r="I31" i="1" s="1"/>
  <c r="Q30" i="1"/>
  <c r="Q31" i="1"/>
  <c r="D9" i="1"/>
  <c r="E21" i="1"/>
  <c r="F21" i="1"/>
  <c r="G21" i="1" s="1"/>
  <c r="I21" i="1" s="1"/>
  <c r="E9" i="1"/>
  <c r="F14" i="1"/>
  <c r="F15" i="1" s="1"/>
  <c r="C11" i="1"/>
  <c r="C12" i="1"/>
  <c r="Q21" i="1" l="1"/>
  <c r="O55" i="1"/>
  <c r="O54" i="1"/>
  <c r="O53" i="1"/>
  <c r="O37" i="1"/>
  <c r="O41" i="1"/>
  <c r="O45" i="1"/>
  <c r="O49" i="1"/>
  <c r="O33" i="1"/>
  <c r="O39" i="1"/>
  <c r="O43" i="1"/>
  <c r="O51" i="1"/>
  <c r="O47" i="1"/>
  <c r="O36" i="1"/>
  <c r="O40" i="1"/>
  <c r="O44" i="1"/>
  <c r="O48" i="1"/>
  <c r="O52" i="1"/>
  <c r="O38" i="1"/>
  <c r="O42" i="1"/>
  <c r="O46" i="1"/>
  <c r="O50" i="1"/>
  <c r="C16" i="1"/>
  <c r="D18" i="1" s="1"/>
  <c r="O24" i="1"/>
  <c r="O22" i="1"/>
  <c r="O23" i="1"/>
  <c r="O26" i="1"/>
  <c r="O35" i="1"/>
  <c r="O28" i="1"/>
  <c r="O27" i="1"/>
  <c r="O25" i="1"/>
  <c r="O29" i="1"/>
  <c r="O21" i="1"/>
  <c r="O30" i="1"/>
  <c r="O34" i="1"/>
  <c r="O32" i="1"/>
  <c r="O31" i="1"/>
  <c r="C1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<sst xmlns="http://schemas.openxmlformats.org/spreadsheetml/2006/main" count="140" uniqueCount="73">
  <si>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</si>
  <si>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</si>
  <si>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</si>
  <si>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</si>
  <si>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</si>
  <si>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</si>
  <si>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</si>
  <si>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</si>
  <si>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</si>
  <si>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</si>
  <si>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</si>
  <si>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</si>
  <si>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</si>
  <si>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</si>
  <si>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</si>
  <si>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</si>
  <si>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</si>
  <si>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</si>
  <si>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</si>
  <si>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</si>
  <si>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</si>
  <si>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</si>
  <si>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</si>
  <si>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</si>
  <si>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</si>
  <si>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</si>
  <si>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</si>
  <si>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</si>
  <si>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</si>
  <si>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</si>
  <si>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</si>
  <si>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</si>
  <si>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</si>
  <si>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</si>
  <si>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</si>
  <si>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</si>
  <si>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</si>
  <si>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</si>
  <si>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</si>
  <si>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</si>
  <si>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V1297 Cas</t>
  </si>
  <si>
    <t>2019G</t>
  </si>
  <si>
    <t>G3656-0114</t>
  </si>
  <si>
    <t>EW</t>
  </si>
  <si>
    <t>pr_</t>
  </si>
  <si>
    <t>K0</t>
  </si>
  <si>
    <t>V1297</t>
  </si>
  <si>
    <t>1297</t>
  </si>
  <si>
    <t>Cas</t>
  </si>
  <si>
    <t>yes</t>
  </si>
  <si>
    <t>V1297 Cas / GSC 3656-0114</t>
  </si>
  <si>
    <t>as of 2019-07-08</t>
  </si>
  <si>
    <t>VSX</t>
  </si>
  <si>
    <t>OEJV 0191</t>
  </si>
  <si>
    <t>I</t>
  </si>
  <si>
    <t>II</t>
  </si>
  <si>
    <t>JAVSO..47..263</t>
  </si>
  <si>
    <t>JAVSO..48..256</t>
  </si>
  <si>
    <t>VSB 069</t>
  </si>
  <si>
    <t>V</t>
  </si>
  <si>
    <t>JAVSO, 48, 256</t>
  </si>
  <si>
    <t>JBAV, 60</t>
  </si>
  <si>
    <t>JBAV, 55</t>
  </si>
  <si>
    <t>VSB, 91</t>
  </si>
  <si>
    <t>B</t>
  </si>
  <si>
    <t>Ic</t>
  </si>
  <si>
    <t>Rc</t>
  </si>
  <si>
    <t>JBAV, 79</t>
  </si>
  <si>
    <t>OEJV 250</t>
  </si>
  <si>
    <t>Mag R1</t>
  </si>
  <si>
    <t>9.33-9.64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</si>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</sst>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2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20" fillId="0" borderId="2" applyNumberFormat="0" applyFont="0" applyFill="0" applyAlignment="0" applyProtection="0"/>
    <xf numFmtId="43" fontId="22" fillId="0" borderId="0" applyFont="0" applyFill="0" applyBorder="0" applyAlignment="0" applyProtection="0"/>
  </cellStyleXfs>
  <cellXfs count="7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15" fillId="2" borderId="6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vertical="center"/>
    </xf>
    <xf numFmtId="0" fontId="0" fillId="0" borderId="1" xfId="0" applyBorder="1">
      <alignment vertical="top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8" fillId="0" borderId="0" xfId="0" applyFont="1">
      <alignment vertical="top"/>
    </xf>
    <xf numFmtId="0" fontId="0" fillId="0" borderId="0" xfId="0" applyAlignment="1">
      <alignment horizontal="center" vertical="top"/>
    </xf>
    <xf numFmtId="0" fontId="19" fillId="0" borderId="0" xfId="0" applyFont="1">
      <alignment vertical="top"/>
    </xf>
    <xf numFmtId="0" fontId="19" fillId="0" borderId="0" xfId="0" applyFont="1" applyAlignment="1">
      <alignment horizontal="left"/>
    </xf>
    <xf numFmtId="0" fontId="19" fillId="0" borderId="0" xfId="7" applyFont="1"/>
    <xf numFmtId="0" fontId="19" fillId="0" borderId="0" xfId="7" applyFont="1" applyAlignment="1">
      <alignment horizontal="left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43" fontId="21" fillId="0" borderId="0" xfId="9" applyFont="1" applyBorder="1"/>
    <xf numFmtId="165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5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165" fontId="21" fillId="0" borderId="0" xfId="0" applyNumberFormat="1" applyFont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43" fontId="21" fillId="0" borderId="0" xfId="9" applyFont="1" applyBorder="1" applyAlignment="1">
      <alignment horizontal="center" vertical="center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center" vertical="center"/>
    </xf>
    <xf numFmtId="0" fontId="23" fillId="0" borderId="9" xfId="0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top"/>
    </xf>
    <xf numFmtId="0" fontId="24" fillId="0" borderId="10" xfId="0" applyFont="1" applyBorder="1" applyAlignment="1">
      <alignment horizontal="right" vertical="top"/>
    </xf>
    <xf numFmtId="0" fontId="24" fillId="0" borderId="10" xfId="0" applyFont="1" applyBorder="1" applyAlignment="1">
      <alignment horizontal="right"/>
    </xf>
    <xf numFmtId="22" fontId="24" fillId="0" borderId="10" xfId="0" applyNumberFormat="1" applyFont="1" applyBorder="1" applyAlignment="1">
      <alignment horizontal="right" vertical="top"/>
    </xf>
    <xf numFmtId="22" fontId="24" fillId="0" borderId="11" xfId="0" applyNumberFormat="1" applyFont="1" applyBorder="1" applyAlignment="1">
      <alignment horizontal="right"/>
    </xf>
    <xf numFmtId="0" fontId="23" fillId="0" borderId="12" xfId="0" applyFont="1" applyBorder="1" applyAlignment="1">
      <alignment horizontal="right" vertical="center"/>
    </xf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V1297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22658</c:v>
                </c:pt>
                <c:pt idx="2">
                  <c:v>22658.5</c:v>
                </c:pt>
                <c:pt idx="3">
                  <c:v>22661.5</c:v>
                </c:pt>
                <c:pt idx="4">
                  <c:v>22662</c:v>
                </c:pt>
                <c:pt idx="5">
                  <c:v>22662.5</c:v>
                </c:pt>
                <c:pt idx="6">
                  <c:v>23935.5</c:v>
                </c:pt>
                <c:pt idx="7">
                  <c:v>23942.5</c:v>
                </c:pt>
                <c:pt idx="8">
                  <c:v>23943</c:v>
                </c:pt>
                <c:pt idx="9">
                  <c:v>24047.5</c:v>
                </c:pt>
                <c:pt idx="10">
                  <c:v>24048</c:v>
                </c:pt>
                <c:pt idx="11">
                  <c:v>27674</c:v>
                </c:pt>
                <c:pt idx="12">
                  <c:v>27674</c:v>
                </c:pt>
                <c:pt idx="13">
                  <c:v>27823</c:v>
                </c:pt>
                <c:pt idx="14">
                  <c:v>27823.5</c:v>
                </c:pt>
                <c:pt idx="15">
                  <c:v>27959.5</c:v>
                </c:pt>
                <c:pt idx="16">
                  <c:v>27960</c:v>
                </c:pt>
                <c:pt idx="17">
                  <c:v>27960.5</c:v>
                </c:pt>
                <c:pt idx="18">
                  <c:v>28962</c:v>
                </c:pt>
                <c:pt idx="19">
                  <c:v>28973</c:v>
                </c:pt>
                <c:pt idx="20">
                  <c:v>29162.5</c:v>
                </c:pt>
                <c:pt idx="21">
                  <c:v>29162.5</c:v>
                </c:pt>
                <c:pt idx="22">
                  <c:v>29162.5</c:v>
                </c:pt>
                <c:pt idx="23">
                  <c:v>29162.5</c:v>
                </c:pt>
                <c:pt idx="24">
                  <c:v>29163</c:v>
                </c:pt>
                <c:pt idx="25">
                  <c:v>29163</c:v>
                </c:pt>
                <c:pt idx="26">
                  <c:v>29163</c:v>
                </c:pt>
                <c:pt idx="27">
                  <c:v>29163</c:v>
                </c:pt>
                <c:pt idx="28">
                  <c:v>29273.5</c:v>
                </c:pt>
                <c:pt idx="29">
                  <c:v>29274</c:v>
                </c:pt>
                <c:pt idx="30">
                  <c:v>29464</c:v>
                </c:pt>
                <c:pt idx="31">
                  <c:v>29464.5</c:v>
                </c:pt>
                <c:pt idx="32">
                  <c:v>30316</c:v>
                </c:pt>
                <c:pt idx="33">
                  <c:v>30470</c:v>
                </c:pt>
                <c:pt idx="34">
                  <c:v>32066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E8-4C67-B3E6-F29112C2EE9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22658</c:v>
                </c:pt>
                <c:pt idx="2">
                  <c:v>22658.5</c:v>
                </c:pt>
                <c:pt idx="3">
                  <c:v>22661.5</c:v>
                </c:pt>
                <c:pt idx="4">
                  <c:v>22662</c:v>
                </c:pt>
                <c:pt idx="5">
                  <c:v>22662.5</c:v>
                </c:pt>
                <c:pt idx="6">
                  <c:v>23935.5</c:v>
                </c:pt>
                <c:pt idx="7">
                  <c:v>23942.5</c:v>
                </c:pt>
                <c:pt idx="8">
                  <c:v>23943</c:v>
                </c:pt>
                <c:pt idx="9">
                  <c:v>24047.5</c:v>
                </c:pt>
                <c:pt idx="10">
                  <c:v>24048</c:v>
                </c:pt>
                <c:pt idx="11">
                  <c:v>27674</c:v>
                </c:pt>
                <c:pt idx="12">
                  <c:v>27674</c:v>
                </c:pt>
                <c:pt idx="13">
                  <c:v>27823</c:v>
                </c:pt>
                <c:pt idx="14">
                  <c:v>27823.5</c:v>
                </c:pt>
                <c:pt idx="15">
                  <c:v>27959.5</c:v>
                </c:pt>
                <c:pt idx="16">
                  <c:v>27960</c:v>
                </c:pt>
                <c:pt idx="17">
                  <c:v>27960.5</c:v>
                </c:pt>
                <c:pt idx="18">
                  <c:v>28962</c:v>
                </c:pt>
                <c:pt idx="19">
                  <c:v>28973</c:v>
                </c:pt>
                <c:pt idx="20">
                  <c:v>29162.5</c:v>
                </c:pt>
                <c:pt idx="21">
                  <c:v>29162.5</c:v>
                </c:pt>
                <c:pt idx="22">
                  <c:v>29162.5</c:v>
                </c:pt>
                <c:pt idx="23">
                  <c:v>29162.5</c:v>
                </c:pt>
                <c:pt idx="24">
                  <c:v>29163</c:v>
                </c:pt>
                <c:pt idx="25">
                  <c:v>29163</c:v>
                </c:pt>
                <c:pt idx="26">
                  <c:v>29163</c:v>
                </c:pt>
                <c:pt idx="27">
                  <c:v>29163</c:v>
                </c:pt>
                <c:pt idx="28">
                  <c:v>29273.5</c:v>
                </c:pt>
                <c:pt idx="29">
                  <c:v>29274</c:v>
                </c:pt>
                <c:pt idx="30">
                  <c:v>29464</c:v>
                </c:pt>
                <c:pt idx="31">
                  <c:v>29464.5</c:v>
                </c:pt>
                <c:pt idx="32">
                  <c:v>30316</c:v>
                </c:pt>
                <c:pt idx="33">
                  <c:v>30470</c:v>
                </c:pt>
                <c:pt idx="34">
                  <c:v>32066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9">
                  <c:v>6.4677499998651911E-2</c:v>
                </c:pt>
                <c:pt idx="10">
                  <c:v>6.7431999996188097E-2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E8-4C67-B3E6-F29112C2EE9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22658</c:v>
                </c:pt>
                <c:pt idx="2">
                  <c:v>22658.5</c:v>
                </c:pt>
                <c:pt idx="3">
                  <c:v>22661.5</c:v>
                </c:pt>
                <c:pt idx="4">
                  <c:v>22662</c:v>
                </c:pt>
                <c:pt idx="5">
                  <c:v>22662.5</c:v>
                </c:pt>
                <c:pt idx="6">
                  <c:v>23935.5</c:v>
                </c:pt>
                <c:pt idx="7">
                  <c:v>23942.5</c:v>
                </c:pt>
                <c:pt idx="8">
                  <c:v>23943</c:v>
                </c:pt>
                <c:pt idx="9">
                  <c:v>24047.5</c:v>
                </c:pt>
                <c:pt idx="10">
                  <c:v>24048</c:v>
                </c:pt>
                <c:pt idx="11">
                  <c:v>27674</c:v>
                </c:pt>
                <c:pt idx="12">
                  <c:v>27674</c:v>
                </c:pt>
                <c:pt idx="13">
                  <c:v>27823</c:v>
                </c:pt>
                <c:pt idx="14">
                  <c:v>27823.5</c:v>
                </c:pt>
                <c:pt idx="15">
                  <c:v>27959.5</c:v>
                </c:pt>
                <c:pt idx="16">
                  <c:v>27960</c:v>
                </c:pt>
                <c:pt idx="17">
                  <c:v>27960.5</c:v>
                </c:pt>
                <c:pt idx="18">
                  <c:v>28962</c:v>
                </c:pt>
                <c:pt idx="19">
                  <c:v>28973</c:v>
                </c:pt>
                <c:pt idx="20">
                  <c:v>29162.5</c:v>
                </c:pt>
                <c:pt idx="21">
                  <c:v>29162.5</c:v>
                </c:pt>
                <c:pt idx="22">
                  <c:v>29162.5</c:v>
                </c:pt>
                <c:pt idx="23">
                  <c:v>29162.5</c:v>
                </c:pt>
                <c:pt idx="24">
                  <c:v>29163</c:v>
                </c:pt>
                <c:pt idx="25">
                  <c:v>29163</c:v>
                </c:pt>
                <c:pt idx="26">
                  <c:v>29163</c:v>
                </c:pt>
                <c:pt idx="27">
                  <c:v>29163</c:v>
                </c:pt>
                <c:pt idx="28">
                  <c:v>29273.5</c:v>
                </c:pt>
                <c:pt idx="29">
                  <c:v>29274</c:v>
                </c:pt>
                <c:pt idx="30">
                  <c:v>29464</c:v>
                </c:pt>
                <c:pt idx="31">
                  <c:v>29464.5</c:v>
                </c:pt>
                <c:pt idx="32">
                  <c:v>30316</c:v>
                </c:pt>
                <c:pt idx="33">
                  <c:v>30470</c:v>
                </c:pt>
                <c:pt idx="34">
                  <c:v>32066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E8-4C67-B3E6-F29112C2EE9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22658</c:v>
                </c:pt>
                <c:pt idx="2">
                  <c:v>22658.5</c:v>
                </c:pt>
                <c:pt idx="3">
                  <c:v>22661.5</c:v>
                </c:pt>
                <c:pt idx="4">
                  <c:v>22662</c:v>
                </c:pt>
                <c:pt idx="5">
                  <c:v>22662.5</c:v>
                </c:pt>
                <c:pt idx="6">
                  <c:v>23935.5</c:v>
                </c:pt>
                <c:pt idx="7">
                  <c:v>23942.5</c:v>
                </c:pt>
                <c:pt idx="8">
                  <c:v>23943</c:v>
                </c:pt>
                <c:pt idx="9">
                  <c:v>24047.5</c:v>
                </c:pt>
                <c:pt idx="10">
                  <c:v>24048</c:v>
                </c:pt>
                <c:pt idx="11">
                  <c:v>27674</c:v>
                </c:pt>
                <c:pt idx="12">
                  <c:v>27674</c:v>
                </c:pt>
                <c:pt idx="13">
                  <c:v>27823</c:v>
                </c:pt>
                <c:pt idx="14">
                  <c:v>27823.5</c:v>
                </c:pt>
                <c:pt idx="15">
                  <c:v>27959.5</c:v>
                </c:pt>
                <c:pt idx="16">
                  <c:v>27960</c:v>
                </c:pt>
                <c:pt idx="17">
                  <c:v>27960.5</c:v>
                </c:pt>
                <c:pt idx="18">
                  <c:v>28962</c:v>
                </c:pt>
                <c:pt idx="19">
                  <c:v>28973</c:v>
                </c:pt>
                <c:pt idx="20">
                  <c:v>29162.5</c:v>
                </c:pt>
                <c:pt idx="21">
                  <c:v>29162.5</c:v>
                </c:pt>
                <c:pt idx="22">
                  <c:v>29162.5</c:v>
                </c:pt>
                <c:pt idx="23">
                  <c:v>29162.5</c:v>
                </c:pt>
                <c:pt idx="24">
                  <c:v>29163</c:v>
                </c:pt>
                <c:pt idx="25">
                  <c:v>29163</c:v>
                </c:pt>
                <c:pt idx="26">
                  <c:v>29163</c:v>
                </c:pt>
                <c:pt idx="27">
                  <c:v>29163</c:v>
                </c:pt>
                <c:pt idx="28">
                  <c:v>29273.5</c:v>
                </c:pt>
                <c:pt idx="29">
                  <c:v>29274</c:v>
                </c:pt>
                <c:pt idx="30">
                  <c:v>29464</c:v>
                </c:pt>
                <c:pt idx="31">
                  <c:v>29464.5</c:v>
                </c:pt>
                <c:pt idx="32">
                  <c:v>30316</c:v>
                </c:pt>
                <c:pt idx="33">
                  <c:v>30470</c:v>
                </c:pt>
                <c:pt idx="34">
                  <c:v>32066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4.9421999996411614E-2</c:v>
                </c:pt>
                <c:pt idx="2">
                  <c:v>4.9576500001421664E-2</c:v>
                </c:pt>
                <c:pt idx="3">
                  <c:v>4.9503499998536427E-2</c:v>
                </c:pt>
                <c:pt idx="4">
                  <c:v>4.9658000003546476E-2</c:v>
                </c:pt>
                <c:pt idx="5">
                  <c:v>4.9712500003806781E-2</c:v>
                </c:pt>
                <c:pt idx="6">
                  <c:v>6.3969499999075197E-2</c:v>
                </c:pt>
                <c:pt idx="7">
                  <c:v>6.4332499998272397E-2</c:v>
                </c:pt>
                <c:pt idx="8">
                  <c:v>6.4587000000756234E-2</c:v>
                </c:pt>
                <c:pt idx="11">
                  <c:v>-7.3400000110268593E-4</c:v>
                </c:pt>
                <c:pt idx="12">
                  <c:v>-7.3400000110268593E-4</c:v>
                </c:pt>
                <c:pt idx="13">
                  <c:v>4.9069999950006604E-3</c:v>
                </c:pt>
                <c:pt idx="14">
                  <c:v>3.6614999989978969E-3</c:v>
                </c:pt>
                <c:pt idx="15">
                  <c:v>7.7854999981354922E-3</c:v>
                </c:pt>
                <c:pt idx="16">
                  <c:v>8.7399999974877574E-3</c:v>
                </c:pt>
                <c:pt idx="17">
                  <c:v>7.4944999942090362E-3</c:v>
                </c:pt>
                <c:pt idx="18">
                  <c:v>3.3657999949355144E-2</c:v>
                </c:pt>
                <c:pt idx="19">
                  <c:v>3.5256999784905929E-2</c:v>
                </c:pt>
                <c:pt idx="20">
                  <c:v>3.9212500079884194E-2</c:v>
                </c:pt>
                <c:pt idx="21">
                  <c:v>4.1212499942048453E-2</c:v>
                </c:pt>
                <c:pt idx="22">
                  <c:v>4.1212499942048453E-2</c:v>
                </c:pt>
                <c:pt idx="23">
                  <c:v>4.2212500105961226E-2</c:v>
                </c:pt>
                <c:pt idx="24">
                  <c:v>4.0966999877127819E-2</c:v>
                </c:pt>
                <c:pt idx="25">
                  <c:v>4.0966999877127819E-2</c:v>
                </c:pt>
                <c:pt idx="26">
                  <c:v>4.0966999877127819E-2</c:v>
                </c:pt>
                <c:pt idx="27">
                  <c:v>4.0966999877127819E-2</c:v>
                </c:pt>
                <c:pt idx="28">
                  <c:v>4.5111500003258698E-2</c:v>
                </c:pt>
                <c:pt idx="29">
                  <c:v>4.4566000004124362E-2</c:v>
                </c:pt>
                <c:pt idx="30">
                  <c:v>4.977599999983795E-2</c:v>
                </c:pt>
                <c:pt idx="31">
                  <c:v>4.8430499999085441E-2</c:v>
                </c:pt>
                <c:pt idx="32">
                  <c:v>5.8943999894836452E-2</c:v>
                </c:pt>
                <c:pt idx="33">
                  <c:v>5.6830000103218481E-2</c:v>
                </c:pt>
                <c:pt idx="34">
                  <c:v>-3.9366000004520174E-2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E8-4C67-B3E6-F29112C2EE9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22658</c:v>
                </c:pt>
                <c:pt idx="2">
                  <c:v>22658.5</c:v>
                </c:pt>
                <c:pt idx="3">
                  <c:v>22661.5</c:v>
                </c:pt>
                <c:pt idx="4">
                  <c:v>22662</c:v>
                </c:pt>
                <c:pt idx="5">
                  <c:v>22662.5</c:v>
                </c:pt>
                <c:pt idx="6">
                  <c:v>23935.5</c:v>
                </c:pt>
                <c:pt idx="7">
                  <c:v>23942.5</c:v>
                </c:pt>
                <c:pt idx="8">
                  <c:v>23943</c:v>
                </c:pt>
                <c:pt idx="9">
                  <c:v>24047.5</c:v>
                </c:pt>
                <c:pt idx="10">
                  <c:v>24048</c:v>
                </c:pt>
                <c:pt idx="11">
                  <c:v>27674</c:v>
                </c:pt>
                <c:pt idx="12">
                  <c:v>27674</c:v>
                </c:pt>
                <c:pt idx="13">
                  <c:v>27823</c:v>
                </c:pt>
                <c:pt idx="14">
                  <c:v>27823.5</c:v>
                </c:pt>
                <c:pt idx="15">
                  <c:v>27959.5</c:v>
                </c:pt>
                <c:pt idx="16">
                  <c:v>27960</c:v>
                </c:pt>
                <c:pt idx="17">
                  <c:v>27960.5</c:v>
                </c:pt>
                <c:pt idx="18">
                  <c:v>28962</c:v>
                </c:pt>
                <c:pt idx="19">
                  <c:v>28973</c:v>
                </c:pt>
                <c:pt idx="20">
                  <c:v>29162.5</c:v>
                </c:pt>
                <c:pt idx="21">
                  <c:v>29162.5</c:v>
                </c:pt>
                <c:pt idx="22">
                  <c:v>29162.5</c:v>
                </c:pt>
                <c:pt idx="23">
                  <c:v>29162.5</c:v>
                </c:pt>
                <c:pt idx="24">
                  <c:v>29163</c:v>
                </c:pt>
                <c:pt idx="25">
                  <c:v>29163</c:v>
                </c:pt>
                <c:pt idx="26">
                  <c:v>29163</c:v>
                </c:pt>
                <c:pt idx="27">
                  <c:v>29163</c:v>
                </c:pt>
                <c:pt idx="28">
                  <c:v>29273.5</c:v>
                </c:pt>
                <c:pt idx="29">
                  <c:v>29274</c:v>
                </c:pt>
                <c:pt idx="30">
                  <c:v>29464</c:v>
                </c:pt>
                <c:pt idx="31">
                  <c:v>29464.5</c:v>
                </c:pt>
                <c:pt idx="32">
                  <c:v>30316</c:v>
                </c:pt>
                <c:pt idx="33">
                  <c:v>30470</c:v>
                </c:pt>
                <c:pt idx="34">
                  <c:v>32066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E8-4C67-B3E6-F29112C2EE9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22658</c:v>
                </c:pt>
                <c:pt idx="2">
                  <c:v>22658.5</c:v>
                </c:pt>
                <c:pt idx="3">
                  <c:v>22661.5</c:v>
                </c:pt>
                <c:pt idx="4">
                  <c:v>22662</c:v>
                </c:pt>
                <c:pt idx="5">
                  <c:v>22662.5</c:v>
                </c:pt>
                <c:pt idx="6">
                  <c:v>23935.5</c:v>
                </c:pt>
                <c:pt idx="7">
                  <c:v>23942.5</c:v>
                </c:pt>
                <c:pt idx="8">
                  <c:v>23943</c:v>
                </c:pt>
                <c:pt idx="9">
                  <c:v>24047.5</c:v>
                </c:pt>
                <c:pt idx="10">
                  <c:v>24048</c:v>
                </c:pt>
                <c:pt idx="11">
                  <c:v>27674</c:v>
                </c:pt>
                <c:pt idx="12">
                  <c:v>27674</c:v>
                </c:pt>
                <c:pt idx="13">
                  <c:v>27823</c:v>
                </c:pt>
                <c:pt idx="14">
                  <c:v>27823.5</c:v>
                </c:pt>
                <c:pt idx="15">
                  <c:v>27959.5</c:v>
                </c:pt>
                <c:pt idx="16">
                  <c:v>27960</c:v>
                </c:pt>
                <c:pt idx="17">
                  <c:v>27960.5</c:v>
                </c:pt>
                <c:pt idx="18">
                  <c:v>28962</c:v>
                </c:pt>
                <c:pt idx="19">
                  <c:v>28973</c:v>
                </c:pt>
                <c:pt idx="20">
                  <c:v>29162.5</c:v>
                </c:pt>
                <c:pt idx="21">
                  <c:v>29162.5</c:v>
                </c:pt>
                <c:pt idx="22">
                  <c:v>29162.5</c:v>
                </c:pt>
                <c:pt idx="23">
                  <c:v>29162.5</c:v>
                </c:pt>
                <c:pt idx="24">
                  <c:v>29163</c:v>
                </c:pt>
                <c:pt idx="25">
                  <c:v>29163</c:v>
                </c:pt>
                <c:pt idx="26">
                  <c:v>29163</c:v>
                </c:pt>
                <c:pt idx="27">
                  <c:v>29163</c:v>
                </c:pt>
                <c:pt idx="28">
                  <c:v>29273.5</c:v>
                </c:pt>
                <c:pt idx="29">
                  <c:v>29274</c:v>
                </c:pt>
                <c:pt idx="30">
                  <c:v>29464</c:v>
                </c:pt>
                <c:pt idx="31">
                  <c:v>29464.5</c:v>
                </c:pt>
                <c:pt idx="32">
                  <c:v>30316</c:v>
                </c:pt>
                <c:pt idx="33">
                  <c:v>30470</c:v>
                </c:pt>
                <c:pt idx="34">
                  <c:v>32066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E8-4C67-B3E6-F29112C2EE9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5.0000000000000001E-3</c:v>
                  </c:pt>
                  <c:pt idx="10">
                    <c:v>3.0000000000000001E-3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22658</c:v>
                </c:pt>
                <c:pt idx="2">
                  <c:v>22658.5</c:v>
                </c:pt>
                <c:pt idx="3">
                  <c:v>22661.5</c:v>
                </c:pt>
                <c:pt idx="4">
                  <c:v>22662</c:v>
                </c:pt>
                <c:pt idx="5">
                  <c:v>22662.5</c:v>
                </c:pt>
                <c:pt idx="6">
                  <c:v>23935.5</c:v>
                </c:pt>
                <c:pt idx="7">
                  <c:v>23942.5</c:v>
                </c:pt>
                <c:pt idx="8">
                  <c:v>23943</c:v>
                </c:pt>
                <c:pt idx="9">
                  <c:v>24047.5</c:v>
                </c:pt>
                <c:pt idx="10">
                  <c:v>24048</c:v>
                </c:pt>
                <c:pt idx="11">
                  <c:v>27674</c:v>
                </c:pt>
                <c:pt idx="12">
                  <c:v>27674</c:v>
                </c:pt>
                <c:pt idx="13">
                  <c:v>27823</c:v>
                </c:pt>
                <c:pt idx="14">
                  <c:v>27823.5</c:v>
                </c:pt>
                <c:pt idx="15">
                  <c:v>27959.5</c:v>
                </c:pt>
                <c:pt idx="16">
                  <c:v>27960</c:v>
                </c:pt>
                <c:pt idx="17">
                  <c:v>27960.5</c:v>
                </c:pt>
                <c:pt idx="18">
                  <c:v>28962</c:v>
                </c:pt>
                <c:pt idx="19">
                  <c:v>28973</c:v>
                </c:pt>
                <c:pt idx="20">
                  <c:v>29162.5</c:v>
                </c:pt>
                <c:pt idx="21">
                  <c:v>29162.5</c:v>
                </c:pt>
                <c:pt idx="22">
                  <c:v>29162.5</c:v>
                </c:pt>
                <c:pt idx="23">
                  <c:v>29162.5</c:v>
                </c:pt>
                <c:pt idx="24">
                  <c:v>29163</c:v>
                </c:pt>
                <c:pt idx="25">
                  <c:v>29163</c:v>
                </c:pt>
                <c:pt idx="26">
                  <c:v>29163</c:v>
                </c:pt>
                <c:pt idx="27">
                  <c:v>29163</c:v>
                </c:pt>
                <c:pt idx="28">
                  <c:v>29273.5</c:v>
                </c:pt>
                <c:pt idx="29">
                  <c:v>29274</c:v>
                </c:pt>
                <c:pt idx="30">
                  <c:v>29464</c:v>
                </c:pt>
                <c:pt idx="31">
                  <c:v>29464.5</c:v>
                </c:pt>
                <c:pt idx="32">
                  <c:v>30316</c:v>
                </c:pt>
                <c:pt idx="33">
                  <c:v>30470</c:v>
                </c:pt>
                <c:pt idx="34">
                  <c:v>32066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E8-4C67-B3E6-F29112C2EE9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22658</c:v>
                </c:pt>
                <c:pt idx="2">
                  <c:v>22658.5</c:v>
                </c:pt>
                <c:pt idx="3">
                  <c:v>22661.5</c:v>
                </c:pt>
                <c:pt idx="4">
                  <c:v>22662</c:v>
                </c:pt>
                <c:pt idx="5">
                  <c:v>22662.5</c:v>
                </c:pt>
                <c:pt idx="6">
                  <c:v>23935.5</c:v>
                </c:pt>
                <c:pt idx="7">
                  <c:v>23942.5</c:v>
                </c:pt>
                <c:pt idx="8">
                  <c:v>23943</c:v>
                </c:pt>
                <c:pt idx="9">
                  <c:v>24047.5</c:v>
                </c:pt>
                <c:pt idx="10">
                  <c:v>24048</c:v>
                </c:pt>
                <c:pt idx="11">
                  <c:v>27674</c:v>
                </c:pt>
                <c:pt idx="12">
                  <c:v>27674</c:v>
                </c:pt>
                <c:pt idx="13">
                  <c:v>27823</c:v>
                </c:pt>
                <c:pt idx="14">
                  <c:v>27823.5</c:v>
                </c:pt>
                <c:pt idx="15">
                  <c:v>27959.5</c:v>
                </c:pt>
                <c:pt idx="16">
                  <c:v>27960</c:v>
                </c:pt>
                <c:pt idx="17">
                  <c:v>27960.5</c:v>
                </c:pt>
                <c:pt idx="18">
                  <c:v>28962</c:v>
                </c:pt>
                <c:pt idx="19">
                  <c:v>28973</c:v>
                </c:pt>
                <c:pt idx="20">
                  <c:v>29162.5</c:v>
                </c:pt>
                <c:pt idx="21">
                  <c:v>29162.5</c:v>
                </c:pt>
                <c:pt idx="22">
                  <c:v>29162.5</c:v>
                </c:pt>
                <c:pt idx="23">
                  <c:v>29162.5</c:v>
                </c:pt>
                <c:pt idx="24">
                  <c:v>29163</c:v>
                </c:pt>
                <c:pt idx="25">
                  <c:v>29163</c:v>
                </c:pt>
                <c:pt idx="26">
                  <c:v>29163</c:v>
                </c:pt>
                <c:pt idx="27">
                  <c:v>29163</c:v>
                </c:pt>
                <c:pt idx="28">
                  <c:v>29273.5</c:v>
                </c:pt>
                <c:pt idx="29">
                  <c:v>29274</c:v>
                </c:pt>
                <c:pt idx="30">
                  <c:v>29464</c:v>
                </c:pt>
                <c:pt idx="31">
                  <c:v>29464.5</c:v>
                </c:pt>
                <c:pt idx="32">
                  <c:v>30316</c:v>
                </c:pt>
                <c:pt idx="33">
                  <c:v>30470</c:v>
                </c:pt>
                <c:pt idx="34">
                  <c:v>32066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3.5836647561324882E-2</c:v>
                </c:pt>
                <c:pt idx="1">
                  <c:v>3.6095819531865213E-2</c:v>
                </c:pt>
                <c:pt idx="2">
                  <c:v>3.6095825251080738E-2</c:v>
                </c:pt>
                <c:pt idx="3">
                  <c:v>3.6095859566373859E-2</c:v>
                </c:pt>
                <c:pt idx="4">
                  <c:v>3.6095865285589376E-2</c:v>
                </c:pt>
                <c:pt idx="5">
                  <c:v>3.6095871004804901E-2</c:v>
                </c:pt>
                <c:pt idx="6">
                  <c:v>3.6110432127520846E-2</c:v>
                </c:pt>
                <c:pt idx="7">
                  <c:v>3.6110512196538137E-2</c:v>
                </c:pt>
                <c:pt idx="8">
                  <c:v>3.6110517915753655E-2</c:v>
                </c:pt>
                <c:pt idx="9">
                  <c:v>3.6111713231797501E-2</c:v>
                </c:pt>
                <c:pt idx="10">
                  <c:v>3.6111718951013019E-2</c:v>
                </c:pt>
                <c:pt idx="11">
                  <c:v>3.6153194701969822E-2</c:v>
                </c:pt>
                <c:pt idx="12">
                  <c:v>3.6153194701969822E-2</c:v>
                </c:pt>
                <c:pt idx="13">
                  <c:v>3.615489902819502E-2</c:v>
                </c:pt>
                <c:pt idx="14">
                  <c:v>3.6154904747410545E-2</c:v>
                </c:pt>
                <c:pt idx="15">
                  <c:v>3.6156460374032202E-2</c:v>
                </c:pt>
                <c:pt idx="16">
                  <c:v>3.615646609324772E-2</c:v>
                </c:pt>
                <c:pt idx="17">
                  <c:v>3.6156471812463238E-2</c:v>
                </c:pt>
                <c:pt idx="18">
                  <c:v>3.6167927401151392E-2</c:v>
                </c:pt>
                <c:pt idx="19">
                  <c:v>3.6168053223892847E-2</c:v>
                </c:pt>
                <c:pt idx="20">
                  <c:v>3.6170220806575233E-2</c:v>
                </c:pt>
                <c:pt idx="21">
                  <c:v>3.6170220806575233E-2</c:v>
                </c:pt>
                <c:pt idx="22">
                  <c:v>3.6170220806575233E-2</c:v>
                </c:pt>
                <c:pt idx="23">
                  <c:v>3.6170220806575233E-2</c:v>
                </c:pt>
                <c:pt idx="24">
                  <c:v>3.6170226525790751E-2</c:v>
                </c:pt>
                <c:pt idx="25">
                  <c:v>3.6170226525790751E-2</c:v>
                </c:pt>
                <c:pt idx="26">
                  <c:v>3.6170226525790751E-2</c:v>
                </c:pt>
                <c:pt idx="27">
                  <c:v>3.6170226525790751E-2</c:v>
                </c:pt>
                <c:pt idx="28">
                  <c:v>3.6171490472420846E-2</c:v>
                </c:pt>
                <c:pt idx="29">
                  <c:v>3.6171496191636371E-2</c:v>
                </c:pt>
                <c:pt idx="30">
                  <c:v>3.6173669493534268E-2</c:v>
                </c:pt>
                <c:pt idx="31">
                  <c:v>3.6173675212749792E-2</c:v>
                </c:pt>
                <c:pt idx="32">
                  <c:v>3.6183415036781706E-2</c:v>
                </c:pt>
                <c:pt idx="33">
                  <c:v>3.618517655516211E-2</c:v>
                </c:pt>
                <c:pt idx="34">
                  <c:v>3.6203432291104488E-2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E8-4C67-B3E6-F29112C2EE9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22658</c:v>
                </c:pt>
                <c:pt idx="2">
                  <c:v>22658.5</c:v>
                </c:pt>
                <c:pt idx="3">
                  <c:v>22661.5</c:v>
                </c:pt>
                <c:pt idx="4">
                  <c:v>22662</c:v>
                </c:pt>
                <c:pt idx="5">
                  <c:v>22662.5</c:v>
                </c:pt>
                <c:pt idx="6">
                  <c:v>23935.5</c:v>
                </c:pt>
                <c:pt idx="7">
                  <c:v>23942.5</c:v>
                </c:pt>
                <c:pt idx="8">
                  <c:v>23943</c:v>
                </c:pt>
                <c:pt idx="9">
                  <c:v>24047.5</c:v>
                </c:pt>
                <c:pt idx="10">
                  <c:v>24048</c:v>
                </c:pt>
                <c:pt idx="11">
                  <c:v>27674</c:v>
                </c:pt>
                <c:pt idx="12">
                  <c:v>27674</c:v>
                </c:pt>
                <c:pt idx="13">
                  <c:v>27823</c:v>
                </c:pt>
                <c:pt idx="14">
                  <c:v>27823.5</c:v>
                </c:pt>
                <c:pt idx="15">
                  <c:v>27959.5</c:v>
                </c:pt>
                <c:pt idx="16">
                  <c:v>27960</c:v>
                </c:pt>
                <c:pt idx="17">
                  <c:v>27960.5</c:v>
                </c:pt>
                <c:pt idx="18">
                  <c:v>28962</c:v>
                </c:pt>
                <c:pt idx="19">
                  <c:v>28973</c:v>
                </c:pt>
                <c:pt idx="20">
                  <c:v>29162.5</c:v>
                </c:pt>
                <c:pt idx="21">
                  <c:v>29162.5</c:v>
                </c:pt>
                <c:pt idx="22">
                  <c:v>29162.5</c:v>
                </c:pt>
                <c:pt idx="23">
                  <c:v>29162.5</c:v>
                </c:pt>
                <c:pt idx="24">
                  <c:v>29163</c:v>
                </c:pt>
                <c:pt idx="25">
                  <c:v>29163</c:v>
                </c:pt>
                <c:pt idx="26">
                  <c:v>29163</c:v>
                </c:pt>
                <c:pt idx="27">
                  <c:v>29163</c:v>
                </c:pt>
                <c:pt idx="28">
                  <c:v>29273.5</c:v>
                </c:pt>
                <c:pt idx="29">
                  <c:v>29274</c:v>
                </c:pt>
                <c:pt idx="30">
                  <c:v>29464</c:v>
                </c:pt>
                <c:pt idx="31">
                  <c:v>29464.5</c:v>
                </c:pt>
                <c:pt idx="32">
                  <c:v>30316</c:v>
                </c:pt>
                <c:pt idx="33">
                  <c:v>30470</c:v>
                </c:pt>
                <c:pt idx="34">
                  <c:v>32066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E8-4C67-B3E6-F29112C2E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505896"/>
        <c:axId val="1"/>
      </c:scatterChart>
      <c:valAx>
        <c:axId val="461505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505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209550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47689AD-3670-2036-0186-221E1C87D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D18" sqref="D18"/>
    </sheetView>
  </sheetViews>
  <sheetFormatPr defaultColWidth="10.28515625" defaultRowHeight="12.75" x14ac:dyDescent="0.2"/>
  <cols>
    <col min="1" max="1" width="14.42578125" customWidth="1"/>
    <col min="2" max="2" width="4.85546875" style="3" customWidth="1"/>
    <col min="3" max="3" width="11.85546875" customWidth="1"/>
    <col min="4" max="4" width="9.42578125" customWidth="1"/>
    <col min="5" max="5" width="11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3" ht="20.25" x14ac:dyDescent="0.3">
      <c r="A1" s="1" t="s">
        <v>50</v>
      </c>
      <c r="F1" s="32" t="s">
        <v>40</v>
      </c>
      <c r="G1" s="29" t="s">
        <v>41</v>
      </c>
      <c r="H1" s="30"/>
      <c r="I1" s="33" t="s">
        <v>42</v>
      </c>
      <c r="J1" s="34" t="s">
        <v>40</v>
      </c>
      <c r="K1" s="35">
        <v>6.3700000000000007E-2</v>
      </c>
      <c r="L1" s="35">
        <v>55.272100000000002</v>
      </c>
      <c r="M1" s="36">
        <v>55436.354999999981</v>
      </c>
      <c r="N1" s="36">
        <v>0.34660000000000002</v>
      </c>
      <c r="O1" s="35" t="s">
        <v>43</v>
      </c>
      <c r="P1" s="35">
        <v>9.33</v>
      </c>
      <c r="Q1" s="35">
        <v>9.64</v>
      </c>
      <c r="R1" s="37" t="s">
        <v>44</v>
      </c>
      <c r="S1" s="38" t="s">
        <v>45</v>
      </c>
      <c r="T1" s="39" t="s">
        <v>46</v>
      </c>
      <c r="U1" s="40" t="s">
        <v>47</v>
      </c>
      <c r="V1" s="31" t="s">
        <v>48</v>
      </c>
      <c r="W1" s="41" t="s">
        <v>49</v>
      </c>
    </row>
    <row r="2" spans="1:23" ht="12.95" customHeight="1" x14ac:dyDescent="0.2">
      <c r="A2" t="s">
        <v>23</v>
      </c>
      <c r="B2" s="3" t="s">
        <v>43</v>
      </c>
      <c r="C2" s="28"/>
    </row>
    <row r="3" spans="1:23" ht="12.95" customHeight="1" thickBot="1" x14ac:dyDescent="0.25"/>
    <row r="4" spans="1:23" ht="12.95" customHeight="1" thickTop="1" thickBot="1" x14ac:dyDescent="0.25">
      <c r="A4" s="5" t="s">
        <v>0</v>
      </c>
      <c r="C4" s="25">
        <v>51483.576000000001</v>
      </c>
      <c r="D4" s="26">
        <v>0.27249099999999998</v>
      </c>
      <c r="E4" s="42" t="s">
        <v>51</v>
      </c>
    </row>
    <row r="5" spans="1:23" ht="12.95" customHeight="1" thickTop="1" x14ac:dyDescent="0.2">
      <c r="A5" s="9" t="s">
        <v>28</v>
      </c>
      <c r="B5" s="43"/>
      <c r="C5" s="11">
        <v>-9.5</v>
      </c>
      <c r="D5" s="10" t="s">
        <v>29</v>
      </c>
      <c r="E5" s="10"/>
    </row>
    <row r="6" spans="1:23" ht="12.95" customHeight="1" x14ac:dyDescent="0.2">
      <c r="A6" s="5" t="s">
        <v>1</v>
      </c>
    </row>
    <row r="7" spans="1:23" ht="12.95" customHeight="1" x14ac:dyDescent="0.2">
      <c r="A7" t="s">
        <v>2</v>
      </c>
      <c r="C7" s="52">
        <v>51483.576000000001</v>
      </c>
      <c r="D7" s="27" t="s">
        <v>52</v>
      </c>
    </row>
    <row r="8" spans="1:23" ht="12.95" customHeight="1" x14ac:dyDescent="0.2">
      <c r="A8" t="s">
        <v>3</v>
      </c>
      <c r="C8" s="52">
        <v>0.27249099999999998</v>
      </c>
      <c r="D8" s="27" t="s">
        <v>52</v>
      </c>
    </row>
    <row r="9" spans="1:23" ht="12.95" customHeight="1" x14ac:dyDescent="0.2">
      <c r="A9" s="22" t="s">
        <v>31</v>
      </c>
      <c r="C9" s="23">
        <v>21</v>
      </c>
      <c r="D9" s="20" t="str">
        <f>"F"&amp;C9</f>
        <v>F21</v>
      </c>
      <c r="E9" s="21" t="str">
        <f>"G"&amp;C9</f>
        <v>G21</v>
      </c>
    </row>
    <row r="10" spans="1:23" ht="12.95" customHeight="1" thickBot="1" x14ac:dyDescent="0.25">
      <c r="A10" s="10"/>
      <c r="B10" s="43"/>
      <c r="C10" s="4" t="s">
        <v>19</v>
      </c>
      <c r="D10" s="4" t="s">
        <v>20</v>
      </c>
      <c r="E10" s="10"/>
    </row>
    <row r="11" spans="1:23" ht="12.95" customHeight="1" x14ac:dyDescent="0.2">
      <c r="A11" s="10" t="s">
        <v>15</v>
      </c>
      <c r="B11" s="43"/>
      <c r="C11" s="19">
        <f ca="1">INTERCEPT(INDIRECT($E$9):G992,INDIRECT($D$9):F992)</f>
        <v>3.5836647561324882E-2</v>
      </c>
      <c r="D11" s="3"/>
      <c r="E11" s="10"/>
    </row>
    <row r="12" spans="1:23" ht="12.95" customHeight="1" x14ac:dyDescent="0.2">
      <c r="A12" s="10" t="s">
        <v>16</v>
      </c>
      <c r="B12" s="43"/>
      <c r="C12" s="19">
        <f ca="1">SLOPE(INDIRECT($E$9):G992,INDIRECT($D$9):F992)</f>
        <v>1.1438431041589357E-8</v>
      </c>
      <c r="D12" s="3"/>
      <c r="E12" s="61" t="s">
        <v>69</v>
      </c>
      <c r="F12" s="62" t="s">
        <v>70</v>
      </c>
    </row>
    <row r="13" spans="1:23" ht="12.95" customHeight="1" x14ac:dyDescent="0.2">
      <c r="A13" s="10" t="s">
        <v>18</v>
      </c>
      <c r="B13" s="43"/>
      <c r="C13" s="3" t="s">
        <v>13</v>
      </c>
      <c r="E13" s="63" t="s">
        <v>33</v>
      </c>
      <c r="F13" s="64">
        <v>1</v>
      </c>
    </row>
    <row r="14" spans="1:23" ht="12.95" customHeight="1" x14ac:dyDescent="0.2">
      <c r="A14" s="10"/>
      <c r="B14" s="43"/>
      <c r="C14" s="10"/>
      <c r="E14" s="63" t="s">
        <v>30</v>
      </c>
      <c r="F14" s="65">
        <f ca="1">NOW()+15018.5+$C$5/24</f>
        <v>60519.839430208332</v>
      </c>
    </row>
    <row r="15" spans="1:23" ht="12.95" customHeight="1" x14ac:dyDescent="0.2">
      <c r="A15" s="12" t="s">
        <v>17</v>
      </c>
      <c r="B15" s="43"/>
      <c r="C15" s="13">
        <f ca="1">(C7+C11)+(C8+C12)*INT(MAX(F21:F3533))</f>
        <v>60221.308609432293</v>
      </c>
      <c r="E15" s="63" t="s">
        <v>34</v>
      </c>
      <c r="F15" s="65">
        <f ca="1">ROUND(2*(F14-$C$7)/$C$8,0)/2+F13</f>
        <v>33162.5</v>
      </c>
    </row>
    <row r="16" spans="1:23" ht="12.95" customHeight="1" x14ac:dyDescent="0.2">
      <c r="A16" s="15" t="s">
        <v>4</v>
      </c>
      <c r="B16" s="43"/>
      <c r="C16" s="16">
        <f ca="1">+C8+C12</f>
        <v>0.27249101143843102</v>
      </c>
      <c r="E16" s="63" t="s">
        <v>35</v>
      </c>
      <c r="F16" s="66">
        <f ca="1">ROUND(2*(F14-$C$15)/$C$16,0)/2+F13</f>
        <v>1096.5</v>
      </c>
    </row>
    <row r="17" spans="1:21" ht="12.95" customHeight="1" thickBot="1" x14ac:dyDescent="0.25">
      <c r="A17" s="14" t="s">
        <v>27</v>
      </c>
      <c r="B17" s="43"/>
      <c r="C17" s="10">
        <f>COUNT(C21:C2191)</f>
        <v>35</v>
      </c>
      <c r="E17" s="63" t="s">
        <v>71</v>
      </c>
      <c r="F17" s="67">
        <f ca="1">+$C$15+$C$16*$F$16-15018.5-$C$5/24</f>
        <v>45501.990836807869</v>
      </c>
    </row>
    <row r="18" spans="1:21" ht="12.95" customHeight="1" thickTop="1" thickBot="1" x14ac:dyDescent="0.25">
      <c r="A18" s="15" t="s">
        <v>5</v>
      </c>
      <c r="B18" s="43"/>
      <c r="C18" s="17">
        <f ca="1">+C15</f>
        <v>60221.308609432293</v>
      </c>
      <c r="D18" s="18">
        <f ca="1">+C16</f>
        <v>0.27249101143843102</v>
      </c>
      <c r="E18" s="69" t="s">
        <v>72</v>
      </c>
      <c r="F18" s="68">
        <f ca="1">+($C$15+$C$16*$F$16)-($C$16/2)-15018.5-$C$5/24</f>
        <v>45501.854591302152</v>
      </c>
    </row>
    <row r="19" spans="1:21" ht="12.95" customHeight="1" thickTop="1" x14ac:dyDescent="0.2"/>
    <row r="20" spans="1:21" ht="12.95" customHeight="1" thickBot="1" x14ac:dyDescent="0.25">
      <c r="A20" s="4" t="s">
        <v>6</v>
      </c>
      <c r="B20" s="56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ht="12.95" customHeight="1" x14ac:dyDescent="0.2">
      <c r="A21" t="s">
        <v>52</v>
      </c>
      <c r="B21" s="57"/>
      <c r="C21" s="8">
        <f>$C$7</f>
        <v>51483.576000000001</v>
      </c>
      <c r="D21" s="8" t="s">
        <v>13</v>
      </c>
      <c r="E21">
        <f t="shared" ref="E21:E55" si="0">+(C21-C$7)/C$8</f>
        <v>0</v>
      </c>
      <c r="F21">
        <f t="shared" ref="F21:F55" si="1">ROUND(2*E21,0)/2</f>
        <v>0</v>
      </c>
      <c r="G21">
        <f t="shared" ref="G21:G55" si="2">+C21-(C$7+F21*C$8)</f>
        <v>0</v>
      </c>
      <c r="I21">
        <f>+G21</f>
        <v>0</v>
      </c>
      <c r="O21">
        <f t="shared" ref="O21:O55" ca="1" si="3">+C$11+C$12*$F21</f>
        <v>3.5836647561324882E-2</v>
      </c>
      <c r="Q21" s="2">
        <f t="shared" ref="Q21:Q55" si="4">+C21-15018.5</f>
        <v>36465.076000000001</v>
      </c>
    </row>
    <row r="22" spans="1:21" ht="12.95" customHeight="1" x14ac:dyDescent="0.2">
      <c r="A22" s="44" t="s">
        <v>56</v>
      </c>
      <c r="B22" s="58" t="s">
        <v>55</v>
      </c>
      <c r="C22" s="45">
        <v>57657.726499999997</v>
      </c>
      <c r="D22" s="45">
        <v>1E-4</v>
      </c>
      <c r="E22">
        <f t="shared" si="0"/>
        <v>22658.181371127841</v>
      </c>
      <c r="F22">
        <f t="shared" si="1"/>
        <v>22658</v>
      </c>
      <c r="G22">
        <f t="shared" si="2"/>
        <v>4.9421999996411614E-2</v>
      </c>
      <c r="K22">
        <f t="shared" ref="K22:K29" si="5">+G22</f>
        <v>4.9421999996411614E-2</v>
      </c>
      <c r="O22">
        <f t="shared" ca="1" si="3"/>
        <v>3.6095819531865213E-2</v>
      </c>
      <c r="Q22" s="2">
        <f t="shared" si="4"/>
        <v>42639.226499999997</v>
      </c>
    </row>
    <row r="23" spans="1:21" ht="12.95" customHeight="1" x14ac:dyDescent="0.2">
      <c r="A23" s="44" t="s">
        <v>56</v>
      </c>
      <c r="B23" s="58" t="s">
        <v>54</v>
      </c>
      <c r="C23" s="45">
        <v>57657.8629</v>
      </c>
      <c r="D23" s="45">
        <v>1E-4</v>
      </c>
      <c r="E23">
        <f t="shared" si="0"/>
        <v>22658.681938119054</v>
      </c>
      <c r="F23">
        <f t="shared" si="1"/>
        <v>22658.5</v>
      </c>
      <c r="G23">
        <f t="shared" si="2"/>
        <v>4.9576500001421664E-2</v>
      </c>
      <c r="K23">
        <f t="shared" si="5"/>
        <v>4.9576500001421664E-2</v>
      </c>
      <c r="O23">
        <f t="shared" ca="1" si="3"/>
        <v>3.6095825251080738E-2</v>
      </c>
      <c r="Q23" s="2">
        <f t="shared" si="4"/>
        <v>42639.3629</v>
      </c>
    </row>
    <row r="24" spans="1:21" ht="12.95" customHeight="1" x14ac:dyDescent="0.2">
      <c r="A24" s="44" t="s">
        <v>56</v>
      </c>
      <c r="B24" s="58" t="s">
        <v>54</v>
      </c>
      <c r="C24" s="45">
        <v>57658.6803</v>
      </c>
      <c r="D24" s="45">
        <v>1E-4</v>
      </c>
      <c r="E24">
        <f t="shared" si="0"/>
        <v>22661.6816702203</v>
      </c>
      <c r="F24">
        <f t="shared" si="1"/>
        <v>22661.5</v>
      </c>
      <c r="G24">
        <f t="shared" si="2"/>
        <v>4.9503499998536427E-2</v>
      </c>
      <c r="K24">
        <f t="shared" si="5"/>
        <v>4.9503499998536427E-2</v>
      </c>
      <c r="O24">
        <f t="shared" ca="1" si="3"/>
        <v>3.6095859566373859E-2</v>
      </c>
      <c r="Q24" s="2">
        <f t="shared" si="4"/>
        <v>42640.1803</v>
      </c>
    </row>
    <row r="25" spans="1:21" ht="12.95" customHeight="1" x14ac:dyDescent="0.2">
      <c r="A25" s="44" t="s">
        <v>56</v>
      </c>
      <c r="B25" s="58" t="s">
        <v>55</v>
      </c>
      <c r="C25" s="45">
        <v>57658.816700000003</v>
      </c>
      <c r="D25" s="45">
        <v>1E-4</v>
      </c>
      <c r="E25">
        <f t="shared" si="0"/>
        <v>22662.182237211513</v>
      </c>
      <c r="F25">
        <f t="shared" si="1"/>
        <v>22662</v>
      </c>
      <c r="G25">
        <f t="shared" si="2"/>
        <v>4.9658000003546476E-2</v>
      </c>
      <c r="K25">
        <f t="shared" si="5"/>
        <v>4.9658000003546476E-2</v>
      </c>
      <c r="O25">
        <f t="shared" ca="1" si="3"/>
        <v>3.6095865285589376E-2</v>
      </c>
      <c r="Q25" s="2">
        <f t="shared" si="4"/>
        <v>42640.316700000003</v>
      </c>
    </row>
    <row r="26" spans="1:21" ht="12.95" customHeight="1" x14ac:dyDescent="0.2">
      <c r="A26" s="44" t="s">
        <v>56</v>
      </c>
      <c r="B26" s="58" t="s">
        <v>54</v>
      </c>
      <c r="C26" s="45">
        <v>57658.953000000001</v>
      </c>
      <c r="D26" s="45">
        <v>1E-4</v>
      </c>
      <c r="E26">
        <f t="shared" si="0"/>
        <v>22662.682437218115</v>
      </c>
      <c r="F26">
        <f t="shared" si="1"/>
        <v>22662.5</v>
      </c>
      <c r="G26">
        <f t="shared" si="2"/>
        <v>4.9712500003806781E-2</v>
      </c>
      <c r="K26">
        <f t="shared" si="5"/>
        <v>4.9712500003806781E-2</v>
      </c>
      <c r="O26">
        <f t="shared" ca="1" si="3"/>
        <v>3.6095871004804901E-2</v>
      </c>
      <c r="Q26" s="2">
        <f t="shared" si="4"/>
        <v>42640.453000000001</v>
      </c>
    </row>
    <row r="27" spans="1:21" ht="12.95" customHeight="1" x14ac:dyDescent="0.2">
      <c r="A27" s="44" t="s">
        <v>56</v>
      </c>
      <c r="B27" s="58" t="s">
        <v>54</v>
      </c>
      <c r="C27" s="45">
        <v>58005.848299999998</v>
      </c>
      <c r="D27" s="45">
        <v>1E-4</v>
      </c>
      <c r="E27">
        <f t="shared" si="0"/>
        <v>23935.734758212187</v>
      </c>
      <c r="F27">
        <f t="shared" si="1"/>
        <v>23935.5</v>
      </c>
      <c r="G27">
        <f t="shared" si="2"/>
        <v>6.3969499999075197E-2</v>
      </c>
      <c r="K27">
        <f t="shared" si="5"/>
        <v>6.3969499999075197E-2</v>
      </c>
      <c r="O27">
        <f t="shared" ca="1" si="3"/>
        <v>3.6110432127520846E-2</v>
      </c>
      <c r="Q27" s="2">
        <f t="shared" si="4"/>
        <v>42987.348299999998</v>
      </c>
    </row>
    <row r="28" spans="1:21" x14ac:dyDescent="0.2">
      <c r="A28" s="44" t="s">
        <v>56</v>
      </c>
      <c r="B28" s="58" t="s">
        <v>54</v>
      </c>
      <c r="C28" s="45">
        <v>58007.756099999999</v>
      </c>
      <c r="D28" s="45">
        <v>1E-4</v>
      </c>
      <c r="E28">
        <f t="shared" si="0"/>
        <v>23942.736090366281</v>
      </c>
      <c r="F28">
        <f t="shared" si="1"/>
        <v>23942.5</v>
      </c>
      <c r="G28">
        <f t="shared" si="2"/>
        <v>6.4332499998272397E-2</v>
      </c>
      <c r="K28">
        <f t="shared" si="5"/>
        <v>6.4332499998272397E-2</v>
      </c>
      <c r="O28">
        <f t="shared" ca="1" si="3"/>
        <v>3.6110512196538137E-2</v>
      </c>
      <c r="Q28" s="2">
        <f t="shared" si="4"/>
        <v>42989.256099999999</v>
      </c>
    </row>
    <row r="29" spans="1:21" x14ac:dyDescent="0.2">
      <c r="A29" s="44" t="s">
        <v>56</v>
      </c>
      <c r="B29" s="58" t="s">
        <v>55</v>
      </c>
      <c r="C29" s="45">
        <v>58007.892599999999</v>
      </c>
      <c r="D29" s="45">
        <v>2.0000000000000001E-4</v>
      </c>
      <c r="E29">
        <f t="shared" si="0"/>
        <v>23943.237024342085</v>
      </c>
      <c r="F29">
        <f t="shared" si="1"/>
        <v>23943</v>
      </c>
      <c r="G29">
        <f t="shared" si="2"/>
        <v>6.4587000000756234E-2</v>
      </c>
      <c r="K29">
        <f t="shared" si="5"/>
        <v>6.4587000000756234E-2</v>
      </c>
      <c r="O29">
        <f t="shared" ca="1" si="3"/>
        <v>3.6110517915753655E-2</v>
      </c>
      <c r="Q29" s="2">
        <f t="shared" si="4"/>
        <v>42989.392599999999</v>
      </c>
    </row>
    <row r="30" spans="1:21" x14ac:dyDescent="0.2">
      <c r="A30" s="21" t="s">
        <v>53</v>
      </c>
      <c r="B30" s="57" t="s">
        <v>54</v>
      </c>
      <c r="C30" s="8">
        <v>58036.368000000002</v>
      </c>
      <c r="D30" s="8">
        <v>5.0000000000000001E-3</v>
      </c>
      <c r="E30">
        <f t="shared" si="0"/>
        <v>24047.737356463156</v>
      </c>
      <c r="F30">
        <f t="shared" si="1"/>
        <v>24047.5</v>
      </c>
      <c r="G30">
        <f t="shared" si="2"/>
        <v>6.4677499998651911E-2</v>
      </c>
      <c r="I30">
        <f>+G30</f>
        <v>6.4677499998651911E-2</v>
      </c>
      <c r="O30">
        <f t="shared" ca="1" si="3"/>
        <v>3.6111713231797501E-2</v>
      </c>
      <c r="Q30" s="2">
        <f t="shared" si="4"/>
        <v>43017.868000000002</v>
      </c>
    </row>
    <row r="31" spans="1:21" x14ac:dyDescent="0.2">
      <c r="A31" s="21" t="s">
        <v>53</v>
      </c>
      <c r="B31" s="57" t="s">
        <v>55</v>
      </c>
      <c r="C31" s="8">
        <v>58036.506999999998</v>
      </c>
      <c r="D31" s="8">
        <v>3.0000000000000001E-3</v>
      </c>
      <c r="E31">
        <f t="shared" si="0"/>
        <v>24048.247465053882</v>
      </c>
      <c r="F31">
        <f t="shared" si="1"/>
        <v>24048</v>
      </c>
      <c r="G31">
        <f t="shared" si="2"/>
        <v>6.7431999996188097E-2</v>
      </c>
      <c r="I31">
        <f>+G31</f>
        <v>6.7431999996188097E-2</v>
      </c>
      <c r="O31">
        <f t="shared" ca="1" si="3"/>
        <v>3.6111718951013019E-2</v>
      </c>
      <c r="Q31" s="2">
        <f t="shared" si="4"/>
        <v>43018.006999999998</v>
      </c>
    </row>
    <row r="32" spans="1:21" x14ac:dyDescent="0.2">
      <c r="A32" s="46" t="s">
        <v>57</v>
      </c>
      <c r="B32" s="59" t="s">
        <v>54</v>
      </c>
      <c r="C32" s="47">
        <v>59024.491199999997</v>
      </c>
      <c r="D32" s="47">
        <v>2.9999999999999997E-4</v>
      </c>
      <c r="E32">
        <f t="shared" si="0"/>
        <v>27673.99730633304</v>
      </c>
      <c r="F32">
        <f t="shared" si="1"/>
        <v>27674</v>
      </c>
      <c r="G32">
        <f t="shared" si="2"/>
        <v>-7.3400000110268593E-4</v>
      </c>
      <c r="K32">
        <f t="shared" ref="K32:K55" si="6">+G32</f>
        <v>-7.3400000110268593E-4</v>
      </c>
      <c r="O32">
        <f t="shared" ca="1" si="3"/>
        <v>3.6153194701969822E-2</v>
      </c>
      <c r="Q32" s="2">
        <f t="shared" si="4"/>
        <v>44005.991199999997</v>
      </c>
    </row>
    <row r="33" spans="1:17" ht="25.5" x14ac:dyDescent="0.2">
      <c r="A33" s="48" t="s">
        <v>60</v>
      </c>
      <c r="B33" s="49" t="s">
        <v>54</v>
      </c>
      <c r="C33" s="53">
        <v>59024.491199999997</v>
      </c>
      <c r="D33" s="54">
        <v>2.9999999999999997E-4</v>
      </c>
      <c r="E33">
        <f t="shared" si="0"/>
        <v>27673.99730633304</v>
      </c>
      <c r="F33">
        <f t="shared" si="1"/>
        <v>27674</v>
      </c>
      <c r="G33">
        <f t="shared" si="2"/>
        <v>-7.3400000110268593E-4</v>
      </c>
      <c r="K33">
        <f t="shared" si="6"/>
        <v>-7.3400000110268593E-4</v>
      </c>
      <c r="O33">
        <f t="shared" ca="1" si="3"/>
        <v>3.6153194701969822E-2</v>
      </c>
      <c r="Q33" s="2">
        <f t="shared" si="4"/>
        <v>44005.991199999997</v>
      </c>
    </row>
    <row r="34" spans="1:17" ht="12" customHeight="1" x14ac:dyDescent="0.2">
      <c r="A34" s="46" t="s">
        <v>58</v>
      </c>
      <c r="B34" s="59" t="s">
        <v>54</v>
      </c>
      <c r="C34" s="47">
        <v>59065.097999999998</v>
      </c>
      <c r="D34" s="47" t="s">
        <v>59</v>
      </c>
      <c r="E34">
        <f t="shared" si="0"/>
        <v>27823.018007934199</v>
      </c>
      <c r="F34">
        <f t="shared" si="1"/>
        <v>27823</v>
      </c>
      <c r="G34">
        <f t="shared" si="2"/>
        <v>4.9069999950006604E-3</v>
      </c>
      <c r="K34">
        <f t="shared" si="6"/>
        <v>4.9069999950006604E-3</v>
      </c>
      <c r="O34">
        <f t="shared" ca="1" si="3"/>
        <v>3.615489902819502E-2</v>
      </c>
      <c r="Q34" s="2">
        <f t="shared" si="4"/>
        <v>44046.597999999998</v>
      </c>
    </row>
    <row r="35" spans="1:17" ht="12" customHeight="1" x14ac:dyDescent="0.2">
      <c r="A35" s="46" t="s">
        <v>58</v>
      </c>
      <c r="B35" s="59" t="s">
        <v>55</v>
      </c>
      <c r="C35" s="47">
        <v>59065.233</v>
      </c>
      <c r="D35" s="47" t="s">
        <v>59</v>
      </c>
      <c r="E35">
        <f t="shared" si="0"/>
        <v>27823.513437141042</v>
      </c>
      <c r="F35">
        <f t="shared" si="1"/>
        <v>27823.5</v>
      </c>
      <c r="G35">
        <f t="shared" si="2"/>
        <v>3.6614999989978969E-3</v>
      </c>
      <c r="K35">
        <f t="shared" si="6"/>
        <v>3.6614999989978969E-3</v>
      </c>
      <c r="O35">
        <f t="shared" ca="1" si="3"/>
        <v>3.6154904747410545E-2</v>
      </c>
      <c r="Q35" s="2">
        <f t="shared" si="4"/>
        <v>44046.733</v>
      </c>
    </row>
    <row r="36" spans="1:17" ht="12" customHeight="1" x14ac:dyDescent="0.2">
      <c r="A36" s="48" t="s">
        <v>61</v>
      </c>
      <c r="B36" s="49" t="s">
        <v>54</v>
      </c>
      <c r="C36" s="53">
        <v>59102.295899999997</v>
      </c>
      <c r="D36" s="54">
        <v>4.0000000000000002E-4</v>
      </c>
      <c r="E36">
        <f t="shared" si="0"/>
        <v>27959.528571585841</v>
      </c>
      <c r="F36">
        <f t="shared" si="1"/>
        <v>27959.5</v>
      </c>
      <c r="G36">
        <f t="shared" si="2"/>
        <v>7.7854999981354922E-3</v>
      </c>
      <c r="K36">
        <f t="shared" si="6"/>
        <v>7.7854999981354922E-3</v>
      </c>
      <c r="O36">
        <f t="shared" ca="1" si="3"/>
        <v>3.6156460374032202E-2</v>
      </c>
      <c r="Q36" s="2">
        <f t="shared" si="4"/>
        <v>44083.795899999997</v>
      </c>
    </row>
    <row r="37" spans="1:17" ht="12" customHeight="1" x14ac:dyDescent="0.2">
      <c r="A37" s="48" t="s">
        <v>61</v>
      </c>
      <c r="B37" s="49" t="s">
        <v>54</v>
      </c>
      <c r="C37" s="53">
        <v>59102.433100000002</v>
      </c>
      <c r="D37" s="54">
        <v>1.1999999999999999E-3</v>
      </c>
      <c r="E37">
        <f t="shared" si="0"/>
        <v>27960.03207445384</v>
      </c>
      <c r="F37">
        <f t="shared" si="1"/>
        <v>27960</v>
      </c>
      <c r="G37">
        <f t="shared" si="2"/>
        <v>8.7399999974877574E-3</v>
      </c>
      <c r="K37">
        <f t="shared" si="6"/>
        <v>8.7399999974877574E-3</v>
      </c>
      <c r="O37">
        <f t="shared" ca="1" si="3"/>
        <v>3.615646609324772E-2</v>
      </c>
      <c r="Q37" s="2">
        <f t="shared" si="4"/>
        <v>44083.933100000002</v>
      </c>
    </row>
    <row r="38" spans="1:17" ht="12" customHeight="1" x14ac:dyDescent="0.2">
      <c r="A38" s="48" t="s">
        <v>61</v>
      </c>
      <c r="B38" s="49" t="s">
        <v>54</v>
      </c>
      <c r="C38" s="53">
        <v>59102.568099999997</v>
      </c>
      <c r="D38" s="54">
        <v>5.9999999999999995E-4</v>
      </c>
      <c r="E38">
        <f t="shared" si="0"/>
        <v>27960.527503660658</v>
      </c>
      <c r="F38">
        <f t="shared" si="1"/>
        <v>27960.5</v>
      </c>
      <c r="G38">
        <f t="shared" si="2"/>
        <v>7.4944999942090362E-3</v>
      </c>
      <c r="K38">
        <f t="shared" si="6"/>
        <v>7.4944999942090362E-3</v>
      </c>
      <c r="O38">
        <f t="shared" ca="1" si="3"/>
        <v>3.6156471812463238E-2</v>
      </c>
      <c r="Q38" s="2">
        <f t="shared" si="4"/>
        <v>44084.068099999997</v>
      </c>
    </row>
    <row r="39" spans="1:17" ht="12" customHeight="1" x14ac:dyDescent="0.2">
      <c r="A39" s="48" t="s">
        <v>62</v>
      </c>
      <c r="B39" s="49" t="s">
        <v>54</v>
      </c>
      <c r="C39" s="53">
        <v>59375.493999999948</v>
      </c>
      <c r="D39" s="54">
        <v>1E-3</v>
      </c>
      <c r="E39">
        <f t="shared" si="0"/>
        <v>28962.123519675686</v>
      </c>
      <c r="F39">
        <f t="shared" si="1"/>
        <v>28962</v>
      </c>
      <c r="G39">
        <f t="shared" si="2"/>
        <v>3.3657999949355144E-2</v>
      </c>
      <c r="K39">
        <f t="shared" si="6"/>
        <v>3.3657999949355144E-2</v>
      </c>
      <c r="O39">
        <f t="shared" ca="1" si="3"/>
        <v>3.6167927401151392E-2</v>
      </c>
      <c r="Q39" s="2">
        <f t="shared" si="4"/>
        <v>44356.993999999948</v>
      </c>
    </row>
    <row r="40" spans="1:17" ht="12" customHeight="1" x14ac:dyDescent="0.2">
      <c r="A40" s="48" t="s">
        <v>62</v>
      </c>
      <c r="B40" s="49" t="s">
        <v>54</v>
      </c>
      <c r="C40" s="53">
        <v>59378.492999999784</v>
      </c>
      <c r="D40" s="54">
        <v>1E-3</v>
      </c>
      <c r="E40">
        <f t="shared" si="0"/>
        <v>28973.1293877588</v>
      </c>
      <c r="F40">
        <f t="shared" si="1"/>
        <v>28973</v>
      </c>
      <c r="G40">
        <f t="shared" si="2"/>
        <v>3.5256999784905929E-2</v>
      </c>
      <c r="K40">
        <f t="shared" si="6"/>
        <v>3.5256999784905929E-2</v>
      </c>
      <c r="O40">
        <f t="shared" ca="1" si="3"/>
        <v>3.6168053223892847E-2</v>
      </c>
      <c r="Q40" s="2">
        <f t="shared" si="4"/>
        <v>44359.992999999784</v>
      </c>
    </row>
    <row r="41" spans="1:17" ht="12" customHeight="1" x14ac:dyDescent="0.2">
      <c r="A41" s="48" t="s">
        <v>63</v>
      </c>
      <c r="B41" s="49" t="s">
        <v>54</v>
      </c>
      <c r="C41" s="53">
        <v>59430.134000000078</v>
      </c>
      <c r="D41" s="54" t="s">
        <v>64</v>
      </c>
      <c r="E41">
        <f t="shared" si="0"/>
        <v>29162.64390383564</v>
      </c>
      <c r="F41">
        <f t="shared" si="1"/>
        <v>29162.5</v>
      </c>
      <c r="G41">
        <f t="shared" si="2"/>
        <v>3.9212500079884194E-2</v>
      </c>
      <c r="K41">
        <f t="shared" si="6"/>
        <v>3.9212500079884194E-2</v>
      </c>
      <c r="O41">
        <f t="shared" ca="1" si="3"/>
        <v>3.6170220806575233E-2</v>
      </c>
      <c r="Q41" s="2">
        <f t="shared" si="4"/>
        <v>44411.634000000078</v>
      </c>
    </row>
    <row r="42" spans="1:17" ht="12" customHeight="1" x14ac:dyDescent="0.2">
      <c r="A42" s="48" t="s">
        <v>63</v>
      </c>
      <c r="B42" s="49" t="s">
        <v>54</v>
      </c>
      <c r="C42" s="53">
        <v>59430.13599999994</v>
      </c>
      <c r="D42" s="54" t="s">
        <v>59</v>
      </c>
      <c r="E42">
        <f t="shared" si="0"/>
        <v>29162.651243527089</v>
      </c>
      <c r="F42">
        <f t="shared" si="1"/>
        <v>29162.5</v>
      </c>
      <c r="G42">
        <f t="shared" si="2"/>
        <v>4.1212499942048453E-2</v>
      </c>
      <c r="K42">
        <f t="shared" si="6"/>
        <v>4.1212499942048453E-2</v>
      </c>
      <c r="O42">
        <f t="shared" ca="1" si="3"/>
        <v>3.6170220806575233E-2</v>
      </c>
      <c r="Q42" s="2">
        <f t="shared" si="4"/>
        <v>44411.63599999994</v>
      </c>
    </row>
    <row r="43" spans="1:17" ht="12" customHeight="1" x14ac:dyDescent="0.2">
      <c r="A43" s="48" t="s">
        <v>63</v>
      </c>
      <c r="B43" s="49" t="s">
        <v>54</v>
      </c>
      <c r="C43" s="53">
        <v>59430.13599999994</v>
      </c>
      <c r="D43" s="54" t="s">
        <v>65</v>
      </c>
      <c r="E43">
        <f t="shared" si="0"/>
        <v>29162.651243527089</v>
      </c>
      <c r="F43">
        <f t="shared" si="1"/>
        <v>29162.5</v>
      </c>
      <c r="G43">
        <f t="shared" si="2"/>
        <v>4.1212499942048453E-2</v>
      </c>
      <c r="K43">
        <f t="shared" si="6"/>
        <v>4.1212499942048453E-2</v>
      </c>
      <c r="O43">
        <f t="shared" ca="1" si="3"/>
        <v>3.6170220806575233E-2</v>
      </c>
      <c r="Q43" s="2">
        <f t="shared" si="4"/>
        <v>44411.63599999994</v>
      </c>
    </row>
    <row r="44" spans="1:17" ht="12" customHeight="1" x14ac:dyDescent="0.2">
      <c r="A44" s="48" t="s">
        <v>63</v>
      </c>
      <c r="B44" s="49" t="s">
        <v>54</v>
      </c>
      <c r="C44" s="53">
        <v>59430.137000000104</v>
      </c>
      <c r="D44" s="54" t="s">
        <v>66</v>
      </c>
      <c r="E44">
        <f t="shared" si="0"/>
        <v>29162.654913373666</v>
      </c>
      <c r="F44">
        <f t="shared" si="1"/>
        <v>29162.5</v>
      </c>
      <c r="G44">
        <f t="shared" si="2"/>
        <v>4.2212500105961226E-2</v>
      </c>
      <c r="K44">
        <f t="shared" si="6"/>
        <v>4.2212500105961226E-2</v>
      </c>
      <c r="O44">
        <f t="shared" ca="1" si="3"/>
        <v>3.6170220806575233E-2</v>
      </c>
      <c r="Q44" s="2">
        <f t="shared" si="4"/>
        <v>44411.637000000104</v>
      </c>
    </row>
    <row r="45" spans="1:17" ht="12" customHeight="1" x14ac:dyDescent="0.2">
      <c r="A45" s="48" t="s">
        <v>63</v>
      </c>
      <c r="B45" s="49" t="s">
        <v>54</v>
      </c>
      <c r="C45" s="53">
        <v>59430.271999999881</v>
      </c>
      <c r="D45" s="54" t="s">
        <v>64</v>
      </c>
      <c r="E45">
        <f t="shared" si="0"/>
        <v>29163.150342579684</v>
      </c>
      <c r="F45">
        <f t="shared" si="1"/>
        <v>29163</v>
      </c>
      <c r="G45">
        <f t="shared" si="2"/>
        <v>4.0966999877127819E-2</v>
      </c>
      <c r="K45">
        <f t="shared" si="6"/>
        <v>4.0966999877127819E-2</v>
      </c>
      <c r="O45">
        <f t="shared" ca="1" si="3"/>
        <v>3.6170226525790751E-2</v>
      </c>
      <c r="Q45" s="2">
        <f t="shared" si="4"/>
        <v>44411.771999999881</v>
      </c>
    </row>
    <row r="46" spans="1:17" ht="12" customHeight="1" x14ac:dyDescent="0.2">
      <c r="A46" s="48" t="s">
        <v>63</v>
      </c>
      <c r="B46" s="49" t="s">
        <v>54</v>
      </c>
      <c r="C46" s="53">
        <v>59430.271999999881</v>
      </c>
      <c r="D46" s="54" t="s">
        <v>59</v>
      </c>
      <c r="E46">
        <f t="shared" si="0"/>
        <v>29163.150342579684</v>
      </c>
      <c r="F46">
        <f t="shared" si="1"/>
        <v>29163</v>
      </c>
      <c r="G46">
        <f t="shared" si="2"/>
        <v>4.0966999877127819E-2</v>
      </c>
      <c r="K46">
        <f t="shared" si="6"/>
        <v>4.0966999877127819E-2</v>
      </c>
      <c r="O46">
        <f t="shared" ca="1" si="3"/>
        <v>3.6170226525790751E-2</v>
      </c>
      <c r="Q46" s="2">
        <f t="shared" si="4"/>
        <v>44411.771999999881</v>
      </c>
    </row>
    <row r="47" spans="1:17" ht="12" customHeight="1" x14ac:dyDescent="0.2">
      <c r="A47" s="48" t="s">
        <v>63</v>
      </c>
      <c r="B47" s="49" t="s">
        <v>54</v>
      </c>
      <c r="C47" s="53">
        <v>59430.271999999881</v>
      </c>
      <c r="D47" s="54" t="s">
        <v>66</v>
      </c>
      <c r="E47">
        <f t="shared" si="0"/>
        <v>29163.150342579684</v>
      </c>
      <c r="F47">
        <f t="shared" si="1"/>
        <v>29163</v>
      </c>
      <c r="G47">
        <f t="shared" si="2"/>
        <v>4.0966999877127819E-2</v>
      </c>
      <c r="K47">
        <f t="shared" si="6"/>
        <v>4.0966999877127819E-2</v>
      </c>
      <c r="O47">
        <f t="shared" ca="1" si="3"/>
        <v>3.6170226525790751E-2</v>
      </c>
      <c r="Q47" s="2">
        <f t="shared" si="4"/>
        <v>44411.771999999881</v>
      </c>
    </row>
    <row r="48" spans="1:17" ht="12" customHeight="1" x14ac:dyDescent="0.2">
      <c r="A48" s="48" t="s">
        <v>63</v>
      </c>
      <c r="B48" s="49" t="s">
        <v>54</v>
      </c>
      <c r="C48" s="53">
        <v>59430.271999999881</v>
      </c>
      <c r="D48" s="54" t="s">
        <v>65</v>
      </c>
      <c r="E48">
        <f t="shared" si="0"/>
        <v>29163.150342579684</v>
      </c>
      <c r="F48">
        <f t="shared" si="1"/>
        <v>29163</v>
      </c>
      <c r="G48">
        <f t="shared" si="2"/>
        <v>4.0966999877127819E-2</v>
      </c>
      <c r="K48">
        <f t="shared" si="6"/>
        <v>4.0966999877127819E-2</v>
      </c>
      <c r="O48">
        <f t="shared" ca="1" si="3"/>
        <v>3.6170226525790751E-2</v>
      </c>
      <c r="Q48" s="2">
        <f t="shared" si="4"/>
        <v>44411.771999999881</v>
      </c>
    </row>
    <row r="49" spans="1:17" ht="12" customHeight="1" x14ac:dyDescent="0.2">
      <c r="A49" s="48" t="s">
        <v>61</v>
      </c>
      <c r="B49" s="49" t="s">
        <v>54</v>
      </c>
      <c r="C49" s="53">
        <v>59460.386400000003</v>
      </c>
      <c r="D49" s="54">
        <v>2.0999999999999999E-3</v>
      </c>
      <c r="E49">
        <f t="shared" si="0"/>
        <v>29273.665552256782</v>
      </c>
      <c r="F49">
        <f t="shared" si="1"/>
        <v>29273.5</v>
      </c>
      <c r="G49">
        <f t="shared" si="2"/>
        <v>4.5111500003258698E-2</v>
      </c>
      <c r="K49">
        <f t="shared" si="6"/>
        <v>4.5111500003258698E-2</v>
      </c>
      <c r="O49">
        <f t="shared" ca="1" si="3"/>
        <v>3.6171490472420846E-2</v>
      </c>
      <c r="Q49" s="2">
        <f t="shared" si="4"/>
        <v>44441.886400000003</v>
      </c>
    </row>
    <row r="50" spans="1:17" ht="12" customHeight="1" x14ac:dyDescent="0.2">
      <c r="A50" s="48" t="s">
        <v>61</v>
      </c>
      <c r="B50" s="49" t="s">
        <v>54</v>
      </c>
      <c r="C50" s="53">
        <v>59460.522100000002</v>
      </c>
      <c r="D50" s="54">
        <v>1.1000000000000001E-3</v>
      </c>
      <c r="E50">
        <f t="shared" si="0"/>
        <v>29274.163550355795</v>
      </c>
      <c r="F50">
        <f t="shared" si="1"/>
        <v>29274</v>
      </c>
      <c r="G50">
        <f t="shared" si="2"/>
        <v>4.4566000004124362E-2</v>
      </c>
      <c r="K50">
        <f t="shared" si="6"/>
        <v>4.4566000004124362E-2</v>
      </c>
      <c r="O50">
        <f t="shared" ca="1" si="3"/>
        <v>3.6171496191636371E-2</v>
      </c>
      <c r="Q50" s="2">
        <f t="shared" si="4"/>
        <v>44442.022100000002</v>
      </c>
    </row>
    <row r="51" spans="1:17" ht="12" customHeight="1" x14ac:dyDescent="0.2">
      <c r="A51" s="48" t="s">
        <v>61</v>
      </c>
      <c r="B51" s="49" t="s">
        <v>54</v>
      </c>
      <c r="C51" s="53">
        <v>59512.300600000002</v>
      </c>
      <c r="D51" s="54">
        <v>1.9E-3</v>
      </c>
      <c r="E51">
        <f t="shared" si="0"/>
        <v>29464.182670253336</v>
      </c>
      <c r="F51">
        <f t="shared" si="1"/>
        <v>29464</v>
      </c>
      <c r="G51">
        <f t="shared" si="2"/>
        <v>4.977599999983795E-2</v>
      </c>
      <c r="K51">
        <f t="shared" si="6"/>
        <v>4.977599999983795E-2</v>
      </c>
      <c r="O51">
        <f t="shared" ca="1" si="3"/>
        <v>3.6173669493534268E-2</v>
      </c>
      <c r="Q51" s="2">
        <f t="shared" si="4"/>
        <v>44493.800600000002</v>
      </c>
    </row>
    <row r="52" spans="1:17" ht="12" customHeight="1" x14ac:dyDescent="0.2">
      <c r="A52" s="48" t="s">
        <v>61</v>
      </c>
      <c r="B52" s="49" t="s">
        <v>54</v>
      </c>
      <c r="C52" s="53">
        <v>59512.4355</v>
      </c>
      <c r="D52" s="54">
        <v>1E-3</v>
      </c>
      <c r="E52">
        <f t="shared" si="0"/>
        <v>29464.677732475564</v>
      </c>
      <c r="F52">
        <f t="shared" si="1"/>
        <v>29464.5</v>
      </c>
      <c r="G52">
        <f t="shared" si="2"/>
        <v>4.8430499999085441E-2</v>
      </c>
      <c r="K52">
        <f t="shared" si="6"/>
        <v>4.8430499999085441E-2</v>
      </c>
      <c r="O52">
        <f t="shared" ca="1" si="3"/>
        <v>3.6173675212749792E-2</v>
      </c>
      <c r="Q52" s="2">
        <f t="shared" si="4"/>
        <v>44493.9355</v>
      </c>
    </row>
    <row r="53" spans="1:17" ht="12" customHeight="1" x14ac:dyDescent="0.2">
      <c r="A53" s="50" t="s">
        <v>67</v>
      </c>
      <c r="B53" s="60" t="s">
        <v>54</v>
      </c>
      <c r="C53" s="55">
        <v>59744.472099999897</v>
      </c>
      <c r="D53" s="54">
        <v>2.0000000000000001E-4</v>
      </c>
      <c r="E53">
        <f t="shared" si="0"/>
        <v>30316.216315400863</v>
      </c>
      <c r="F53">
        <f t="shared" si="1"/>
        <v>30316</v>
      </c>
      <c r="G53">
        <f t="shared" si="2"/>
        <v>5.8943999894836452E-2</v>
      </c>
      <c r="K53">
        <f t="shared" si="6"/>
        <v>5.8943999894836452E-2</v>
      </c>
      <c r="O53">
        <f t="shared" ca="1" si="3"/>
        <v>3.6183415036781706E-2</v>
      </c>
      <c r="Q53" s="2">
        <f t="shared" si="4"/>
        <v>44725.972099999897</v>
      </c>
    </row>
    <row r="54" spans="1:17" ht="12" customHeight="1" x14ac:dyDescent="0.2">
      <c r="A54" s="50" t="s">
        <v>67</v>
      </c>
      <c r="B54" s="60" t="s">
        <v>54</v>
      </c>
      <c r="C54" s="55">
        <v>59786.433600000106</v>
      </c>
      <c r="D54" s="54">
        <v>2.0000000000000001E-4</v>
      </c>
      <c r="E54">
        <f t="shared" si="0"/>
        <v>30470.208557347236</v>
      </c>
      <c r="F54">
        <f t="shared" si="1"/>
        <v>30470</v>
      </c>
      <c r="G54">
        <f t="shared" si="2"/>
        <v>5.6830000103218481E-2</v>
      </c>
      <c r="K54">
        <f t="shared" si="6"/>
        <v>5.6830000103218481E-2</v>
      </c>
      <c r="O54">
        <f t="shared" ca="1" si="3"/>
        <v>3.618517655516211E-2</v>
      </c>
      <c r="Q54" s="2">
        <f t="shared" si="4"/>
        <v>44767.933600000106</v>
      </c>
    </row>
    <row r="55" spans="1:17" ht="12" customHeight="1" x14ac:dyDescent="0.2">
      <c r="A55" s="48" t="s">
        <v>68</v>
      </c>
      <c r="B55" s="49" t="s">
        <v>55</v>
      </c>
      <c r="C55" s="54">
        <v>60221.233039999999</v>
      </c>
      <c r="D55" s="54">
        <v>3.0000000000000001E-5</v>
      </c>
      <c r="E55">
        <f t="shared" si="0"/>
        <v>32065.855532843281</v>
      </c>
      <c r="F55">
        <f t="shared" si="1"/>
        <v>32066</v>
      </c>
      <c r="G55">
        <f t="shared" si="2"/>
        <v>-3.9366000004520174E-2</v>
      </c>
      <c r="K55">
        <f t="shared" si="6"/>
        <v>-3.9366000004520174E-2</v>
      </c>
      <c r="O55">
        <f t="shared" ca="1" si="3"/>
        <v>3.6203432291104488E-2</v>
      </c>
      <c r="Q55" s="2">
        <f t="shared" si="4"/>
        <v>45202.733039999999</v>
      </c>
    </row>
    <row r="56" spans="1:17" ht="12" customHeight="1" x14ac:dyDescent="0.2">
      <c r="B56" s="57"/>
      <c r="C56" s="51"/>
      <c r="D56" s="8"/>
    </row>
    <row r="57" spans="1:17" ht="12" customHeight="1" x14ac:dyDescent="0.2">
      <c r="B57" s="57"/>
      <c r="C57" s="8"/>
      <c r="D57" s="8"/>
    </row>
    <row r="58" spans="1:17" ht="12" customHeight="1" x14ac:dyDescent="0.2">
      <c r="B58" s="57"/>
      <c r="C58" s="8"/>
      <c r="D58" s="8"/>
    </row>
    <row r="59" spans="1:17" ht="12" customHeight="1" x14ac:dyDescent="0.2">
      <c r="B59" s="57"/>
      <c r="C59" s="8"/>
      <c r="D59" s="8"/>
    </row>
    <row r="60" spans="1:17" ht="12" customHeight="1" x14ac:dyDescent="0.2">
      <c r="C60" s="8"/>
      <c r="D60" s="8"/>
    </row>
    <row r="61" spans="1:17" ht="12" customHeight="1" x14ac:dyDescent="0.2">
      <c r="C61" s="8"/>
      <c r="D61" s="8"/>
    </row>
    <row r="62" spans="1:17" ht="12" customHeight="1" x14ac:dyDescent="0.2">
      <c r="C62" s="8"/>
      <c r="D62" s="8"/>
    </row>
    <row r="63" spans="1:17" ht="12" customHeight="1" x14ac:dyDescent="0.2">
      <c r="C63" s="8"/>
      <c r="D63" s="8"/>
    </row>
    <row r="64" spans="1:17" ht="12" customHeight="1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34" name="Range1"/>
  </protectedRanges>
  <sortState xmlns:xlrd2="http://schemas.microsoft.com/office/spreadsheetml/2017/richdata2" ref="A21:U63">
    <sortCondition ref="C21:C63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2024-07-28T08:08:46Z</dcterms:modified>
</cp:coreProperties>
</file>