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DB7D698A-F15C-42B8-8D92-89DFF270E6C6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23" i="1"/>
  <c r="O27" i="1"/>
  <c r="O31" i="1"/>
  <c r="O29" i="1"/>
  <c r="O25" i="1"/>
  <c r="O22" i="1"/>
  <c r="O26" i="1"/>
  <c r="O30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<sst xmlns="http://schemas.openxmlformats.org/spreadsheetml/2006/main" count="74" uniqueCount="53">
  <si>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</si>
  <si>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</si>
  <si>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</si>
  <si>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</si>
  <si>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</si>
  <si>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</si>
  <si>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</si>
  <si>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</si>
  <si>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</si>
  <si>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</si>
  <si>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</si>
  <si>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</si>
  <si>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</si>
  <si>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</si>
  <si>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</si>
  <si>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</si>
  <si>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</si>
  <si>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</si>
  <si>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</si>
  <si>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</si>
  <si>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</si>
  <si>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</si>
  <si>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</si>
  <si>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</si>
  <si>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</si>
  <si>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</si>
  <si>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</si>
  <si>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</si>
  <si>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</si>
  <si>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</si>
  <si>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</si>
  <si>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</si>
  <si>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</si>
  <si>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</si>
  <si>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</si>
  <si>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</si>
  <si>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</si>
  <si>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</si>
  <si>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</si>
  <si>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</si>
  <si>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</si>
  <si>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</si>
  <si>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</si>
  <si>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</si>
  <si>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</si>
  <si>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BAV102 Feb 2025</t>
  </si>
  <si>
    <t>I</t>
  </si>
  <si>
    <t>EW</t>
  </si>
  <si>
    <t>VSX</t>
  </si>
  <si>
    <t>14.762 (0.189)</t>
  </si>
  <si>
    <t>Mag r</t>
  </si>
  <si>
    <t>ZTF J004709.73+501628.2 Cas</t>
  </si>
  <si>
    <t>VSX : Detail for ZTF J004709.73+501628.2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</si>
</sst>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8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8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 </a:t>
            </a:r>
            <a:r>
              <a:rPr lang="en-AU" sz="1200" b="1" i="0" u="none" strike="noStrike" baseline="0">
                <a:effectLst/>
              </a:rPr>
              <a:t>ZTF J004709.73+501628.2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-7.7314000081969425E-3</c:v>
                </c:pt>
                <c:pt idx="2">
                  <c:v>-1.4975600002799183E-2</c:v>
                </c:pt>
                <c:pt idx="3">
                  <c:v>-7.5242000020807609E-3</c:v>
                </c:pt>
                <c:pt idx="4">
                  <c:v>4.2361999949207529E-3</c:v>
                </c:pt>
                <c:pt idx="5">
                  <c:v>1.6451599993160926E-2</c:v>
                </c:pt>
                <c:pt idx="6">
                  <c:v>1.9272400000772905E-2</c:v>
                </c:pt>
                <c:pt idx="7">
                  <c:v>2.7635800004645716E-2</c:v>
                </c:pt>
                <c:pt idx="8">
                  <c:v>3.8880199994309805E-2</c:v>
                </c:pt>
                <c:pt idx="9">
                  <c:v>4.1136999992886558E-2</c:v>
                </c:pt>
                <c:pt idx="10">
                  <c:v>5.873260000225855E-2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-5.536315554121804E-5</c:v>
                </c:pt>
                <c:pt idx="1">
                  <c:v>-1.3296142933945349E-2</c:v>
                </c:pt>
                <c:pt idx="2">
                  <c:v>-8.052406741661999E-3</c:v>
                </c:pt>
                <c:pt idx="3">
                  <c:v>-7.2637709554874584E-3</c:v>
                </c:pt>
                <c:pt idx="4">
                  <c:v>1.0653298037594451E-3</c:v>
                </c:pt>
                <c:pt idx="5">
                  <c:v>1.7811157520717089E-2</c:v>
                </c:pt>
                <c:pt idx="6">
                  <c:v>1.8327690901135504E-2</c:v>
                </c:pt>
                <c:pt idx="7">
                  <c:v>3.6088137758200745E-2</c:v>
                </c:pt>
                <c:pt idx="8">
                  <c:v>4.331038127369391E-2</c:v>
                </c:pt>
                <c:pt idx="9">
                  <c:v>4.4011390861404612E-2</c:v>
                </c:pt>
                <c:pt idx="10">
                  <c:v>4.4168195637603061E-2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-1435.5</c:v>
                      </c:pt>
                      <c:pt idx="2">
                        <c:v>-867</c:v>
                      </c:pt>
                      <c:pt idx="3">
                        <c:v>-781.5</c:v>
                      </c:pt>
                      <c:pt idx="4">
                        <c:v>121.5</c:v>
                      </c:pt>
                      <c:pt idx="5">
                        <c:v>1937</c:v>
                      </c:pt>
                      <c:pt idx="6">
                        <c:v>1993</c:v>
                      </c:pt>
                      <c:pt idx="7">
                        <c:v>3918.5</c:v>
                      </c:pt>
                      <c:pt idx="8">
                        <c:v>4701.5</c:v>
                      </c:pt>
                      <c:pt idx="9">
                        <c:v>4777.5</c:v>
                      </c:pt>
                      <c:pt idx="10">
                        <c:v>4794.5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 </a:t>
            </a:r>
            <a:r>
              <a:rPr lang="en-AU" sz="1200" b="1" i="0" u="none" strike="noStrike" baseline="0">
                <a:effectLst/>
              </a:rPr>
              <a:t>ZTF J004709.73+501628.2 Cas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-7.7314000081969425E-3</c:v>
                </c:pt>
                <c:pt idx="2">
                  <c:v>-1.4975600002799183E-2</c:v>
                </c:pt>
                <c:pt idx="3">
                  <c:v>-7.5242000020807609E-3</c:v>
                </c:pt>
                <c:pt idx="4">
                  <c:v>4.2361999949207529E-3</c:v>
                </c:pt>
                <c:pt idx="5">
                  <c:v>1.6451599993160926E-2</c:v>
                </c:pt>
                <c:pt idx="6">
                  <c:v>1.9272400000772905E-2</c:v>
                </c:pt>
                <c:pt idx="7">
                  <c:v>2.7635800004645716E-2</c:v>
                </c:pt>
                <c:pt idx="8">
                  <c:v>3.8880199994309805E-2</c:v>
                </c:pt>
                <c:pt idx="9">
                  <c:v>4.1136999992886558E-2</c:v>
                </c:pt>
                <c:pt idx="10">
                  <c:v>5.873260000225855E-2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-5.536315554121804E-5</c:v>
                </c:pt>
                <c:pt idx="1">
                  <c:v>-1.3296142933945349E-2</c:v>
                </c:pt>
                <c:pt idx="2">
                  <c:v>-8.052406741661999E-3</c:v>
                </c:pt>
                <c:pt idx="3">
                  <c:v>-7.2637709554874584E-3</c:v>
                </c:pt>
                <c:pt idx="4">
                  <c:v>1.0653298037594451E-3</c:v>
                </c:pt>
                <c:pt idx="5">
                  <c:v>1.7811157520717089E-2</c:v>
                </c:pt>
                <c:pt idx="6">
                  <c:v>1.8327690901135504E-2</c:v>
                </c:pt>
                <c:pt idx="7">
                  <c:v>3.6088137758200745E-2</c:v>
                </c:pt>
                <c:pt idx="8">
                  <c:v>4.331038127369391E-2</c:v>
                </c:pt>
                <c:pt idx="9">
                  <c:v>4.4011390861404612E-2</c:v>
                </c:pt>
                <c:pt idx="10">
                  <c:v>4.4168195637603061E-2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-1435.5</c:v>
                </c:pt>
                <c:pt idx="2">
                  <c:v>-867</c:v>
                </c:pt>
                <c:pt idx="3">
                  <c:v>-781.5</c:v>
                </c:pt>
                <c:pt idx="4">
                  <c:v>121.5</c:v>
                </c:pt>
                <c:pt idx="5">
                  <c:v>1937</c:v>
                </c:pt>
                <c:pt idx="6">
                  <c:v>1993</c:v>
                </c:pt>
                <c:pt idx="7">
                  <c:v>3918.5</c:v>
                </c:pt>
                <c:pt idx="8">
                  <c:v>4701.5</c:v>
                </c:pt>
                <c:pt idx="9">
                  <c:v>4777.5</c:v>
                </c:pt>
                <c:pt idx="10">
                  <c:v>4794.5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561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4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58340.971400000002</v>
      </c>
      <c r="D7" s="13" t="s">
        <v>48</v>
      </c>
    </row>
    <row r="8" spans="1:15" ht="12.95" customHeight="1" x14ac:dyDescent="0.2">
      <c r="A8" s="20" t="s">
        <v>3</v>
      </c>
      <c r="C8" s="28">
        <v>0.40865319999999999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-5.536315554121804E-5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9.223810364614511E-6</v>
      </c>
      <c r="D12" s="21"/>
      <c r="E12" s="31" t="s">
        <v>50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60845.763716203699</v>
      </c>
    </row>
    <row r="15" spans="1:15" ht="12.95" customHeight="1" x14ac:dyDescent="0.2">
      <c r="A15" s="17" t="s">
        <v>17</v>
      </c>
      <c r="C15" s="18">
        <f ca="1">(C7+C11)+(C8+C12)*INT(MAX(F21:F3533))</f>
        <v>60300.099004383737</v>
      </c>
      <c r="E15" s="33" t="s">
        <v>33</v>
      </c>
      <c r="F15" s="35">
        <f ca="1">ROUND(2*(F14-$C$7)/$C$8,0)/2+F13</f>
        <v>6130.5</v>
      </c>
    </row>
    <row r="16" spans="1:15" ht="12.95" customHeight="1" x14ac:dyDescent="0.2">
      <c r="A16" s="17" t="s">
        <v>4</v>
      </c>
      <c r="C16" s="18">
        <f ca="1">+C8+C12</f>
        <v>0.40866242381036461</v>
      </c>
      <c r="E16" s="33" t="s">
        <v>34</v>
      </c>
      <c r="F16" s="35">
        <f ca="1">ROUND(2*(F14-$C$15)/$C$16,0)/2+F13</f>
        <v>1336</v>
      </c>
    </row>
    <row r="17" spans="1:21" ht="12.95" customHeight="1" thickBot="1" x14ac:dyDescent="0.25">
      <c r="A17" s="16" t="s">
        <v>27</v>
      </c>
      <c r="C17" s="20">
        <f>COUNT(C21:C2191)</f>
        <v>11</v>
      </c>
      <c r="E17" s="33" t="s">
        <v>43</v>
      </c>
      <c r="F17" s="36">
        <f ca="1">+$C$15+$C$16*$F$16-15018.5-$C$5/24</f>
        <v>45827.967835927717</v>
      </c>
    </row>
    <row r="18" spans="1:21" ht="12.95" customHeight="1" thickTop="1" thickBot="1" x14ac:dyDescent="0.25">
      <c r="A18" s="17" t="s">
        <v>5</v>
      </c>
      <c r="C18" s="24">
        <f ca="1">+C15</f>
        <v>60300.099004383737</v>
      </c>
      <c r="D18" s="25">
        <f ca="1">+C16</f>
        <v>0.40866242381036461</v>
      </c>
      <c r="E18" s="38" t="s">
        <v>44</v>
      </c>
      <c r="F18" s="37">
        <f ca="1">+($C$15+$C$16*$F$16)-($C$16/2)-15018.5-$C$5/24</f>
        <v>45827.763504715811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58340.971400000002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-5.536315554121804E-5</v>
      </c>
      <c r="Q21" s="26">
        <f>+C21-15018.5</f>
        <v>43322.471400000002</v>
      </c>
    </row>
    <row r="22" spans="1:21" ht="12.95" customHeight="1" x14ac:dyDescent="0.2">
      <c r="A22" s="39" t="s">
        <v>45</v>
      </c>
      <c r="B22" s="40" t="s">
        <v>46</v>
      </c>
      <c r="C22" s="41">
        <v>57754.341999999997</v>
      </c>
      <c r="D22" s="42">
        <v>4.1999999999999997E-3</v>
      </c>
      <c r="E22" s="20">
        <f t="shared" ref="E22:E31" si="0">+(C22-C$7)/C$8</f>
        <v>-1435.5189192205157</v>
      </c>
      <c r="F22" s="20">
        <f t="shared" ref="F22:F31" si="1">ROUND(2*E22,0)/2</f>
        <v>-1435.5</v>
      </c>
      <c r="G22" s="20">
        <f t="shared" ref="G22:G31" si="2">+C22-(C$7+F22*C$8)</f>
        <v>-7.7314000081969425E-3</v>
      </c>
      <c r="K22" s="20">
        <f t="shared" ref="K22:K31" si="3">+G22</f>
        <v>-7.7314000081969425E-3</v>
      </c>
      <c r="O22" s="20">
        <f t="shared" ref="O22:O31" ca="1" si="4">+C$11+C$12*$F22</f>
        <v>-1.3296142933945349E-2</v>
      </c>
      <c r="Q22" s="26">
        <f t="shared" ref="Q22:Q31" si="5">+C22-15018.5</f>
        <v>42735.841999999997</v>
      </c>
    </row>
    <row r="23" spans="1:21" ht="12.95" customHeight="1" x14ac:dyDescent="0.2">
      <c r="A23" s="39" t="s">
        <v>45</v>
      </c>
      <c r="B23" s="40" t="s">
        <v>46</v>
      </c>
      <c r="C23" s="41">
        <v>57986.6541</v>
      </c>
      <c r="D23" s="42">
        <v>4.1999999999999997E-3</v>
      </c>
      <c r="E23" s="20">
        <f t="shared" si="0"/>
        <v>-867.03664623206782</v>
      </c>
      <c r="F23" s="20">
        <f t="shared" si="1"/>
        <v>-867</v>
      </c>
      <c r="G23" s="20">
        <f t="shared" si="2"/>
        <v>-1.4975600002799183E-2</v>
      </c>
      <c r="K23" s="20">
        <f t="shared" si="3"/>
        <v>-1.4975600002799183E-2</v>
      </c>
      <c r="O23" s="20">
        <f t="shared" ca="1" si="4"/>
        <v>-8.052406741661999E-3</v>
      </c>
      <c r="Q23" s="26">
        <f t="shared" si="5"/>
        <v>42968.1541</v>
      </c>
    </row>
    <row r="24" spans="1:21" ht="12.95" customHeight="1" x14ac:dyDescent="0.2">
      <c r="A24" s="43" t="s">
        <v>45</v>
      </c>
      <c r="B24" s="40" t="s">
        <v>46</v>
      </c>
      <c r="C24" s="42">
        <v>58021.6014</v>
      </c>
      <c r="D24" s="42">
        <v>4.1999999999999997E-3</v>
      </c>
      <c r="E24" s="20">
        <f t="shared" si="0"/>
        <v>-781.51841218911932</v>
      </c>
      <c r="F24" s="20">
        <f t="shared" si="1"/>
        <v>-781.5</v>
      </c>
      <c r="G24" s="20">
        <f t="shared" si="2"/>
        <v>-7.5242000020807609E-3</v>
      </c>
      <c r="K24" s="20">
        <f t="shared" si="3"/>
        <v>-7.5242000020807609E-3</v>
      </c>
      <c r="O24" s="20">
        <f t="shared" ca="1" si="4"/>
        <v>-7.2637709554874584E-3</v>
      </c>
      <c r="Q24" s="26">
        <f t="shared" si="5"/>
        <v>43003.1014</v>
      </c>
    </row>
    <row r="25" spans="1:21" ht="12.95" customHeight="1" x14ac:dyDescent="0.2">
      <c r="A25" s="43" t="s">
        <v>45</v>
      </c>
      <c r="B25" s="40" t="s">
        <v>46</v>
      </c>
      <c r="C25" s="42">
        <v>58390.627</v>
      </c>
      <c r="D25" s="42">
        <v>4.1999999999999997E-3</v>
      </c>
      <c r="E25" s="20">
        <f t="shared" si="0"/>
        <v>121.51036624697477</v>
      </c>
      <c r="F25" s="20">
        <f t="shared" si="1"/>
        <v>121.5</v>
      </c>
      <c r="G25" s="20">
        <f t="shared" si="2"/>
        <v>4.2361999949207529E-3</v>
      </c>
      <c r="K25" s="20">
        <f t="shared" si="3"/>
        <v>4.2361999949207529E-3</v>
      </c>
      <c r="O25" s="20">
        <f t="shared" ca="1" si="4"/>
        <v>1.0653298037594451E-3</v>
      </c>
      <c r="Q25" s="26">
        <f t="shared" si="5"/>
        <v>43372.127</v>
      </c>
    </row>
    <row r="26" spans="1:21" ht="12.95" customHeight="1" x14ac:dyDescent="0.2">
      <c r="A26" s="43" t="s">
        <v>45</v>
      </c>
      <c r="B26" s="40" t="s">
        <v>46</v>
      </c>
      <c r="C26" s="42">
        <v>59132.549099999997</v>
      </c>
      <c r="D26" s="42">
        <v>4.1999999999999997E-3</v>
      </c>
      <c r="E26" s="20">
        <f t="shared" si="0"/>
        <v>1937.0402580965826</v>
      </c>
      <c r="F26" s="20">
        <f t="shared" si="1"/>
        <v>1937</v>
      </c>
      <c r="G26" s="20">
        <f t="shared" si="2"/>
        <v>1.6451599993160926E-2</v>
      </c>
      <c r="K26" s="20">
        <f t="shared" si="3"/>
        <v>1.6451599993160926E-2</v>
      </c>
      <c r="O26" s="20">
        <f t="shared" ca="1" si="4"/>
        <v>1.7811157520717089E-2</v>
      </c>
      <c r="Q26" s="26">
        <f t="shared" si="5"/>
        <v>44114.049099999997</v>
      </c>
    </row>
    <row r="27" spans="1:21" ht="12.95" customHeight="1" x14ac:dyDescent="0.2">
      <c r="A27" s="43" t="s">
        <v>45</v>
      </c>
      <c r="B27" s="40" t="s">
        <v>46</v>
      </c>
      <c r="C27" s="42">
        <v>59155.436500000003</v>
      </c>
      <c r="D27" s="42">
        <v>4.1999999999999997E-3</v>
      </c>
      <c r="E27" s="20">
        <f t="shared" si="0"/>
        <v>1993.0471607710431</v>
      </c>
      <c r="F27" s="20">
        <f t="shared" si="1"/>
        <v>1993</v>
      </c>
      <c r="G27" s="20">
        <f t="shared" si="2"/>
        <v>1.9272400000772905E-2</v>
      </c>
      <c r="K27" s="20">
        <f t="shared" si="3"/>
        <v>1.9272400000772905E-2</v>
      </c>
      <c r="O27" s="20">
        <f t="shared" ca="1" si="4"/>
        <v>1.8327690901135504E-2</v>
      </c>
      <c r="Q27" s="26">
        <f t="shared" si="5"/>
        <v>44136.936500000003</v>
      </c>
    </row>
    <row r="28" spans="1:21" ht="12.95" customHeight="1" x14ac:dyDescent="0.2">
      <c r="A28" s="43" t="s">
        <v>45</v>
      </c>
      <c r="B28" s="40" t="s">
        <v>46</v>
      </c>
      <c r="C28" s="42">
        <v>59942.306600000004</v>
      </c>
      <c r="D28" s="42">
        <v>4.1999999999999997E-3</v>
      </c>
      <c r="E28" s="20">
        <f t="shared" si="0"/>
        <v>3918.5676265351681</v>
      </c>
      <c r="F28" s="20">
        <f t="shared" si="1"/>
        <v>3918.5</v>
      </c>
      <c r="G28" s="20">
        <f t="shared" si="2"/>
        <v>2.7635800004645716E-2</v>
      </c>
      <c r="K28" s="20">
        <f t="shared" si="3"/>
        <v>2.7635800004645716E-2</v>
      </c>
      <c r="O28" s="20">
        <f t="shared" ca="1" si="4"/>
        <v>3.6088137758200745E-2</v>
      </c>
      <c r="Q28" s="26">
        <f t="shared" si="5"/>
        <v>44923.806600000004</v>
      </c>
    </row>
    <row r="29" spans="1:21" ht="12.95" customHeight="1" x14ac:dyDescent="0.2">
      <c r="A29" s="43" t="s">
        <v>45</v>
      </c>
      <c r="B29" s="40" t="s">
        <v>46</v>
      </c>
      <c r="C29" s="42">
        <v>60262.293299999998</v>
      </c>
      <c r="D29" s="42">
        <v>4.1999999999999997E-3</v>
      </c>
      <c r="E29" s="20">
        <f t="shared" si="0"/>
        <v>4701.5951422868957</v>
      </c>
      <c r="F29" s="20">
        <f t="shared" si="1"/>
        <v>4701.5</v>
      </c>
      <c r="G29" s="20">
        <f t="shared" si="2"/>
        <v>3.8880199994309805E-2</v>
      </c>
      <c r="K29" s="20">
        <f t="shared" si="3"/>
        <v>3.8880199994309805E-2</v>
      </c>
      <c r="O29" s="20">
        <f t="shared" ca="1" si="4"/>
        <v>4.331038127369391E-2</v>
      </c>
      <c r="Q29" s="26">
        <f t="shared" si="5"/>
        <v>45243.793299999998</v>
      </c>
    </row>
    <row r="30" spans="1:21" ht="12.95" customHeight="1" x14ac:dyDescent="0.2">
      <c r="A30" s="43" t="s">
        <v>45</v>
      </c>
      <c r="B30" s="40" t="s">
        <v>46</v>
      </c>
      <c r="C30" s="42">
        <v>60293.353199999998</v>
      </c>
      <c r="D30" s="42">
        <v>4.1999999999999997E-3</v>
      </c>
      <c r="E30" s="20">
        <f t="shared" si="0"/>
        <v>4777.6006648179819</v>
      </c>
      <c r="F30" s="20">
        <f t="shared" si="1"/>
        <v>4777.5</v>
      </c>
      <c r="G30" s="20">
        <f t="shared" si="2"/>
        <v>4.1136999992886558E-2</v>
      </c>
      <c r="K30" s="20">
        <f t="shared" si="3"/>
        <v>4.1136999992886558E-2</v>
      </c>
      <c r="O30" s="20">
        <f t="shared" ca="1" si="4"/>
        <v>4.4011390861404612E-2</v>
      </c>
      <c r="Q30" s="26">
        <f t="shared" si="5"/>
        <v>45274.853199999998</v>
      </c>
    </row>
    <row r="31" spans="1:21" ht="12.95" customHeight="1" x14ac:dyDescent="0.2">
      <c r="A31" s="43" t="s">
        <v>45</v>
      </c>
      <c r="B31" s="40" t="s">
        <v>46</v>
      </c>
      <c r="C31" s="42">
        <v>60300.317900000002</v>
      </c>
      <c r="D31" s="42">
        <v>4.1999999999999997E-3</v>
      </c>
      <c r="E31" s="20">
        <f t="shared" si="0"/>
        <v>4794.643722354308</v>
      </c>
      <c r="F31" s="20">
        <f t="shared" si="1"/>
        <v>4794.5</v>
      </c>
      <c r="G31" s="20">
        <f t="shared" si="2"/>
        <v>5.873260000225855E-2</v>
      </c>
      <c r="K31" s="20">
        <f t="shared" si="3"/>
        <v>5.873260000225855E-2</v>
      </c>
      <c r="O31" s="20">
        <f t="shared" ca="1" si="4"/>
        <v>4.4168195637603061E-2</v>
      </c>
      <c r="Q31" s="26">
        <f t="shared" si="5"/>
        <v>45281.817900000002</v>
      </c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561871" xr:uid="{6B1DD5BE-1B4D-4F7F-B71A-596DAA2B7E2F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2025-06-19T06:19:45Z</dcterms:modified>
</cp:coreProperties>
</file>