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C09CEAA2-4E43-44AD-A834-426A2FD2AA6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F11" i="1"/>
  <c r="C21" i="1"/>
  <c r="E21" i="1"/>
  <c r="F21" i="1"/>
  <c r="G21" i="1"/>
  <c r="H21" i="1"/>
  <c r="A21" i="1"/>
  <c r="H20" i="1"/>
  <c r="G11" i="1"/>
  <c r="E14" i="1"/>
  <c r="C17" i="1"/>
  <c r="Q21" i="1"/>
  <c r="C12" i="1"/>
  <c r="C16" i="1" l="1"/>
  <c r="D18" i="1" s="1"/>
  <c r="E15" i="1"/>
  <c r="C11" i="1"/>
  <c r="O21" i="1" l="1"/>
  <c r="S21" i="1" s="1"/>
  <c r="O22" i="1"/>
  <c r="S22" i="1" s="1"/>
  <c r="C15" i="1"/>
  <c r="C18" i="1" l="1"/>
  <c r="E16" i="1"/>
  <c r="E17" i="1" s="1"/>
  <c r="S19" i="1"/>
</calcChain>
</file>

<file path=xl/sharedStrings.xml><?xml version="1.0" encoding="utf-8"?>
<sst xmlns="http://schemas.openxmlformats.org/spreadsheetml/2006/main" count="55" uniqueCount="52">
  <si>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</si>
  <si>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</si>
  <si>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</si>
  <si>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</si>
  <si>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</si>
  <si>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</si>
  <si>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</si>
  <si>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</si>
  <si>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</si>
  <si>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</si>
  <si>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</si>
  <si>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</si>
  <si>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</si>
  <si>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</si>
  <si>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</si>
  <si>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</si>
  <si>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</si>
  <si>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</si>
  <si>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</si>
  <si>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</si>
  <si>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</si>
  <si>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</si>
  <si>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</si>
  <si>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</si>
  <si>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</si>
  <si>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</si>
  <si>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</si>
  <si>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</si>
  <si>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</si>
  <si>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</si>
  <si>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</si>
  <si>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</si>
  <si>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</si>
  <si>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</si>
  <si>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</si>
  <si>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</si>
  <si>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</si>
  <si>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</si>
  <si>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</si>
  <si>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</si>
  <si>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</si>
  <si>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ST Cen</t>
  </si>
  <si>
    <t>EA/DM:</t>
  </si>
  <si>
    <t>Cen</t>
  </si>
  <si>
    <t>Kreiner</t>
  </si>
  <si>
    <t>ST Cen / GSC 8212-2427</t>
  </si>
  <si>
    <t>Cen_ST.xls</t>
  </si>
  <si>
    <t>VSS_2013-01-28</t>
  </si>
  <si>
    <t>II</t>
  </si>
  <si>
    <t>VSS</t>
  </si>
  <si>
    <t>G8212-2427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</si>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</sst>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4" fillId="2" borderId="1" xfId="0" applyFont="1" applyFill="1" applyBorder="1" applyAlignment="1">
      <alignment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ST Cen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1.1199999999999999E-3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1.1199999999999999E-3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3216.5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9D-4B4A-98C2-0569ECCA7B6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VSS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1.1199999999999999E-3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1.1199999999999999E-3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3216.5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-2.1018150000600144E-2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9D-4B4A-98C2-0569ECCA7B6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1.1199999999999999E-3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1.1199999999999999E-3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3216.5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9D-4B4A-98C2-0569ECCA7B6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1.1199999999999999E-3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1.1199999999999999E-3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3216.5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B9D-4B4A-98C2-0569ECCA7B6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1.1199999999999999E-3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1.1199999999999999E-3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3216.5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B9D-4B4A-98C2-0569ECCA7B6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1.1199999999999999E-3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1.1199999999999999E-3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3216.5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B9D-4B4A-98C2-0569ECCA7B6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1.1199999999999999E-3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1.1199999999999999E-3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3216.5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B9D-4B4A-98C2-0569ECCA7B6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3216.5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-2.1018150000600144E-2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B9D-4B4A-98C2-0569ECCA7B66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3216.5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B9D-4B4A-98C2-0569ECCA7B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2767328"/>
        <c:axId val="1"/>
      </c:scatterChart>
      <c:valAx>
        <c:axId val="5027673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27673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75366568914952"/>
          <c:w val="0.75037593984962392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457200</xdr:colOff>
      <xdr:row>0</xdr:row>
      <xdr:rowOff>0</xdr:rowOff>
    </xdr:from>
    <xdr:to>
      <xdr:col>16</xdr:col>
      <xdr:colOff>590550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A88C349-C54D-F479-23DC-50EBA9759F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5: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45</v>
      </c>
      <c r="E1" t="s">
        <v>46</v>
      </c>
    </row>
    <row r="2" spans="1:7" x14ac:dyDescent="0.2">
      <c r="A2" t="s">
        <v>23</v>
      </c>
      <c r="B2" t="s">
        <v>42</v>
      </c>
      <c r="C2" s="31" t="s">
        <v>40</v>
      </c>
      <c r="D2" s="3" t="s">
        <v>43</v>
      </c>
      <c r="E2" s="32" t="s">
        <v>41</v>
      </c>
      <c r="F2" t="s">
        <v>50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39</v>
      </c>
      <c r="D4" s="29" t="s">
        <v>39</v>
      </c>
    </row>
    <row r="6" spans="1:7" x14ac:dyDescent="0.2">
      <c r="A6" s="5" t="s">
        <v>1</v>
      </c>
    </row>
    <row r="7" spans="1:7" x14ac:dyDescent="0.2">
      <c r="A7" t="s">
        <v>2</v>
      </c>
      <c r="C7" s="36">
        <v>52500.877899999999</v>
      </c>
      <c r="D7" s="30" t="s">
        <v>44</v>
      </c>
    </row>
    <row r="8" spans="1:7" x14ac:dyDescent="0.2">
      <c r="A8" t="s">
        <v>3</v>
      </c>
      <c r="C8" s="36">
        <v>1.2234011</v>
      </c>
      <c r="D8" s="30" t="s">
        <v>44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-6.5344784705736496E-6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36</v>
      </c>
      <c r="E13" s="11">
        <v>1</v>
      </c>
    </row>
    <row r="14" spans="1:7" x14ac:dyDescent="0.2">
      <c r="A14" s="10"/>
      <c r="B14" s="10"/>
      <c r="C14" s="10"/>
      <c r="D14" s="14" t="s">
        <v>31</v>
      </c>
      <c r="E14" s="15">
        <f ca="1">NOW()+15018.5+$C$9/24</f>
        <v>60331.784093055554</v>
      </c>
    </row>
    <row r="15" spans="1:7" x14ac:dyDescent="0.2">
      <c r="A15" s="12" t="s">
        <v>17</v>
      </c>
      <c r="B15" s="10"/>
      <c r="C15" s="13">
        <f ca="1">(C7+C11)+(C8+C12)*INT(MAX(F21:F3533))</f>
        <v>56435.314822717235</v>
      </c>
      <c r="D15" s="14" t="s">
        <v>37</v>
      </c>
      <c r="E15" s="15">
        <f ca="1">ROUND(2*(E14-$C$7)/$C$8,0)/2+E13</f>
        <v>6402</v>
      </c>
    </row>
    <row r="16" spans="1:7" x14ac:dyDescent="0.2">
      <c r="A16" s="16" t="s">
        <v>4</v>
      </c>
      <c r="B16" s="10"/>
      <c r="C16" s="17">
        <f ca="1">+C8+C12</f>
        <v>1.2233945655215295</v>
      </c>
      <c r="D16" s="14" t="s">
        <v>38</v>
      </c>
      <c r="E16" s="24">
        <f ca="1">ROUND(2*(E14-$C$15)/$C$16,0)/2+E13</f>
        <v>3186</v>
      </c>
    </row>
    <row r="17" spans="1:19" ht="13.5" thickBot="1" x14ac:dyDescent="0.25">
      <c r="A17" s="14" t="s">
        <v>28</v>
      </c>
      <c r="B17" s="10"/>
      <c r="C17" s="10">
        <f>COUNT(C21:C2191)</f>
        <v>2</v>
      </c>
      <c r="D17" s="14" t="s">
        <v>32</v>
      </c>
      <c r="E17" s="18">
        <f ca="1">+$C$15+$C$16*E16-15018.5-$C$9/24</f>
        <v>45314.945741802163</v>
      </c>
    </row>
    <row r="18" spans="1:19" ht="14.25" thickTop="1" thickBot="1" x14ac:dyDescent="0.25">
      <c r="A18" s="16" t="s">
        <v>5</v>
      </c>
      <c r="B18" s="10"/>
      <c r="C18" s="19">
        <f ca="1">+C15</f>
        <v>56435.314822717235</v>
      </c>
      <c r="D18" s="20">
        <f ca="1">+C16</f>
        <v>1.2233945655215295</v>
      </c>
      <c r="E18" s="21" t="s">
        <v>33</v>
      </c>
    </row>
    <row r="19" spans="1:19" ht="13.5" thickTop="1" x14ac:dyDescent="0.2">
      <c r="A19" s="25" t="s">
        <v>34</v>
      </c>
      <c r="E19" s="26">
        <v>21</v>
      </c>
      <c r="S19">
        <f ca="1">SQRT(SUM(S21:S50)/(COUNT(S21:S50)-1))</f>
        <v>0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Kreiner</v>
      </c>
      <c r="I20" s="7" t="s">
        <v>49</v>
      </c>
      <c r="J20" s="7" t="s">
        <v>51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35</v>
      </c>
    </row>
    <row r="21" spans="1:19" x14ac:dyDescent="0.2">
      <c r="A21" t="str">
        <f>D7</f>
        <v>Kreiner</v>
      </c>
      <c r="C21" s="8">
        <f>C$7</f>
        <v>52500.877899999999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37482.377899999999</v>
      </c>
      <c r="S21">
        <f ca="1">+(O21-G21)^2</f>
        <v>0</v>
      </c>
    </row>
    <row r="22" spans="1:19" x14ac:dyDescent="0.2">
      <c r="A22" s="33" t="s">
        <v>47</v>
      </c>
      <c r="B22" s="34" t="s">
        <v>48</v>
      </c>
      <c r="C22" s="35">
        <v>56435.926520000001</v>
      </c>
      <c r="D22" s="35">
        <v>1.1199999999999999E-3</v>
      </c>
      <c r="E22">
        <f>+(C22-C$7)/C$8</f>
        <v>3216.4828199026479</v>
      </c>
      <c r="F22">
        <f>ROUND(2*E22,0)/2</f>
        <v>3216.5</v>
      </c>
      <c r="G22">
        <f>+C22-(C$7+F22*C$8)</f>
        <v>-2.1018150000600144E-2</v>
      </c>
      <c r="I22">
        <f>+G22</f>
        <v>-2.1018150000600144E-2</v>
      </c>
      <c r="O22">
        <f ca="1">+C$11+C$12*$F22</f>
        <v>-2.1018150000600144E-2</v>
      </c>
      <c r="Q22" s="2">
        <f>+C22-15018.5</f>
        <v>41417.426520000001</v>
      </c>
      <c r="S22">
        <f ca="1">+(O22-G22)^2</f>
        <v>0</v>
      </c>
    </row>
    <row r="23" spans="1:19" x14ac:dyDescent="0.2">
      <c r="C23" s="8"/>
      <c r="D23" s="8"/>
      <c r="Q23" s="2"/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2024-01-22T05:49:05Z</dcterms:modified>
</cp:coreProperties>
</file>