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529B283-323C-40F3-9848-377021DF0D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 s="1"/>
  <c r="I23" i="1" s="1"/>
  <c r="Q23" i="1"/>
  <c r="E24" i="1"/>
  <c r="F24" i="1"/>
  <c r="G24" i="1" s="1"/>
  <c r="I24" i="1" s="1"/>
  <c r="Q24" i="1"/>
  <c r="E25" i="1"/>
  <c r="F25" i="1"/>
  <c r="G25" i="1" s="1"/>
  <c r="I25" i="1" s="1"/>
  <c r="Q25" i="1"/>
  <c r="E26" i="1"/>
  <c r="F26" i="1" s="1"/>
  <c r="G26" i="1" s="1"/>
  <c r="I26" i="1" s="1"/>
  <c r="Q26" i="1"/>
  <c r="E27" i="1"/>
  <c r="F27" i="1"/>
  <c r="G27" i="1" s="1"/>
  <c r="I27" i="1" s="1"/>
  <c r="Q27" i="1"/>
  <c r="E28" i="1"/>
  <c r="F28" i="1"/>
  <c r="G28" i="1"/>
  <c r="K28" i="1"/>
  <c r="Q28" i="1"/>
  <c r="E29" i="1"/>
  <c r="F29" i="1"/>
  <c r="G29" i="1"/>
  <c r="K29" i="1"/>
  <c r="Q29" i="1"/>
  <c r="C29" i="1"/>
  <c r="A29" i="1"/>
  <c r="C9" i="1"/>
  <c r="Q21" i="1"/>
  <c r="D9" i="1"/>
  <c r="F15" i="1"/>
  <c r="E21" i="1"/>
  <c r="F21" i="1" s="1"/>
  <c r="G21" i="1" s="1"/>
  <c r="I21" i="1" s="1"/>
  <c r="C17" i="1"/>
  <c r="C12" i="1"/>
  <c r="C11" i="1"/>
  <c r="O24" i="1" l="1"/>
  <c r="O28" i="1"/>
  <c r="O29" i="1"/>
  <c r="O23" i="1"/>
  <c r="O27" i="1"/>
  <c r="O25" i="1"/>
  <c r="O22" i="1"/>
  <c r="O26" i="1"/>
  <c r="F16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<sst xmlns="http://schemas.openxmlformats.org/spreadsheetml/2006/main" count="67" uniqueCount="51">
  <si>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</si>
  <si>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</si>
  <si>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</si>
  <si>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</si>
  <si>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</si>
  <si>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</si>
  <si>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</si>
  <si>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</si>
  <si>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</si>
  <si>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</si>
  <si>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</si>
  <si>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</si>
  <si>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</si>
  <si>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</si>
  <si>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</si>
  <si>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</si>
  <si>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</si>
  <si>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</si>
  <si>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</si>
  <si>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</si>
  <si>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</si>
  <si>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</si>
  <si>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</si>
  <si>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</si>
  <si>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</si>
  <si>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</si>
  <si>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</si>
  <si>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</si>
  <si>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</si>
  <si>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</si>
  <si>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</si>
  <si>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</si>
  <si>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</si>
  <si>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</si>
  <si>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</si>
  <si>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</si>
  <si>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</si>
  <si>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</si>
  <si>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</si>
  <si>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</si>
  <si>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</si>
  <si>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EB</t>
  </si>
  <si>
    <t>Local time</t>
  </si>
  <si>
    <t>V0343 Cen</t>
  </si>
  <si>
    <t>G8976-5005</t>
  </si>
  <si>
    <t>GCVS 4</t>
  </si>
  <si>
    <t>IBVS 5507</t>
  </si>
  <si>
    <t>I</t>
  </si>
  <si>
    <t>II</t>
  </si>
  <si>
    <t>OEJV 0160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</si>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</sst>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right"/>
    </xf>
    <xf numFmtId="0" fontId="16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165" fontId="5" fillId="0" borderId="0" xfId="0" applyNumberFormat="1" applyFont="1" applyAlignment="1">
      <alignment horizontal="left" vertical="center"/>
    </xf>
    <xf numFmtId="165" fontId="0" fillId="0" borderId="0" xfId="0" applyNumberForma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V0343</a:t>
            </a:r>
            <a:r>
              <a:rPr lang="en-AU" baseline="0"/>
              <a:t> Cen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-44674.5</c:v>
                </c:pt>
                <c:pt idx="1">
                  <c:v>-1691</c:v>
                </c:pt>
                <c:pt idx="2">
                  <c:v>-1690.5</c:v>
                </c:pt>
                <c:pt idx="3">
                  <c:v>-540</c:v>
                </c:pt>
                <c:pt idx="4">
                  <c:v>-539.5</c:v>
                </c:pt>
                <c:pt idx="5">
                  <c:v>-33</c:v>
                </c:pt>
                <c:pt idx="6">
                  <c:v>-32.5</c:v>
                </c:pt>
                <c:pt idx="7">
                  <c:v>8260</c:v>
                </c:pt>
                <c:pt idx="8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-44674.5</c:v>
                </c:pt>
                <c:pt idx="1">
                  <c:v>-1691</c:v>
                </c:pt>
                <c:pt idx="2">
                  <c:v>-1690.5</c:v>
                </c:pt>
                <c:pt idx="3">
                  <c:v>-540</c:v>
                </c:pt>
                <c:pt idx="4">
                  <c:v>-539.5</c:v>
                </c:pt>
                <c:pt idx="5">
                  <c:v>-33</c:v>
                </c:pt>
                <c:pt idx="6">
                  <c:v>-32.5</c:v>
                </c:pt>
                <c:pt idx="7">
                  <c:v>8260</c:v>
                </c:pt>
                <c:pt idx="8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3.8599500003329013E-2</c:v>
                </c:pt>
                <c:pt idx="1">
                  <c:v>-1.47589998159674E-2</c:v>
                </c:pt>
                <c:pt idx="2">
                  <c:v>-1.7184499825816602E-2</c:v>
                </c:pt>
                <c:pt idx="3">
                  <c:v>-8.0600001238053665E-3</c:v>
                </c:pt>
                <c:pt idx="4">
                  <c:v>1.2145000146119855E-3</c:v>
                </c:pt>
                <c:pt idx="5">
                  <c:v>-5.9169998858124018E-3</c:v>
                </c:pt>
                <c:pt idx="6">
                  <c:v>-7.4249977478757501E-4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-44674.5</c:v>
                </c:pt>
                <c:pt idx="1">
                  <c:v>-1691</c:v>
                </c:pt>
                <c:pt idx="2">
                  <c:v>-1690.5</c:v>
                </c:pt>
                <c:pt idx="3">
                  <c:v>-540</c:v>
                </c:pt>
                <c:pt idx="4">
                  <c:v>-539.5</c:v>
                </c:pt>
                <c:pt idx="5">
                  <c:v>-33</c:v>
                </c:pt>
                <c:pt idx="6">
                  <c:v>-32.5</c:v>
                </c:pt>
                <c:pt idx="7">
                  <c:v>8260</c:v>
                </c:pt>
                <c:pt idx="8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-44674.5</c:v>
                </c:pt>
                <c:pt idx="1">
                  <c:v>-1691</c:v>
                </c:pt>
                <c:pt idx="2">
                  <c:v>-1690.5</c:v>
                </c:pt>
                <c:pt idx="3">
                  <c:v>-540</c:v>
                </c:pt>
                <c:pt idx="4">
                  <c:v>-539.5</c:v>
                </c:pt>
                <c:pt idx="5">
                  <c:v>-33</c:v>
                </c:pt>
                <c:pt idx="6">
                  <c:v>-32.5</c:v>
                </c:pt>
                <c:pt idx="7">
                  <c:v>8260</c:v>
                </c:pt>
                <c:pt idx="8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7">
                  <c:v>5.6100000001606531E-3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-44674.5</c:v>
                </c:pt>
                <c:pt idx="1">
                  <c:v>-1691</c:v>
                </c:pt>
                <c:pt idx="2">
                  <c:v>-1690.5</c:v>
                </c:pt>
                <c:pt idx="3">
                  <c:v>-540</c:v>
                </c:pt>
                <c:pt idx="4">
                  <c:v>-539.5</c:v>
                </c:pt>
                <c:pt idx="5">
                  <c:v>-33</c:v>
                </c:pt>
                <c:pt idx="6">
                  <c:v>-32.5</c:v>
                </c:pt>
                <c:pt idx="7">
                  <c:v>8260</c:v>
                </c:pt>
                <c:pt idx="8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-44674.5</c:v>
                </c:pt>
                <c:pt idx="1">
                  <c:v>-1691</c:v>
                </c:pt>
                <c:pt idx="2">
                  <c:v>-1690.5</c:v>
                </c:pt>
                <c:pt idx="3">
                  <c:v>-540</c:v>
                </c:pt>
                <c:pt idx="4">
                  <c:v>-539.5</c:v>
                </c:pt>
                <c:pt idx="5">
                  <c:v>-33</c:v>
                </c:pt>
                <c:pt idx="6">
                  <c:v>-32.5</c:v>
                </c:pt>
                <c:pt idx="7">
                  <c:v>8260</c:v>
                </c:pt>
                <c:pt idx="8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-44674.5</c:v>
                </c:pt>
                <c:pt idx="1">
                  <c:v>-1691</c:v>
                </c:pt>
                <c:pt idx="2">
                  <c:v>-1690.5</c:v>
                </c:pt>
                <c:pt idx="3">
                  <c:v>-540</c:v>
                </c:pt>
                <c:pt idx="4">
                  <c:v>-539.5</c:v>
                </c:pt>
                <c:pt idx="5">
                  <c:v>-33</c:v>
                </c:pt>
                <c:pt idx="6">
                  <c:v>-32.5</c:v>
                </c:pt>
                <c:pt idx="7">
                  <c:v>8260</c:v>
                </c:pt>
                <c:pt idx="8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-44674.5</c:v>
                </c:pt>
                <c:pt idx="1">
                  <c:v>-1691</c:v>
                </c:pt>
                <c:pt idx="2">
                  <c:v>-1690.5</c:v>
                </c:pt>
                <c:pt idx="3">
                  <c:v>-540</c:v>
                </c:pt>
                <c:pt idx="4">
                  <c:v>-539.5</c:v>
                </c:pt>
                <c:pt idx="5">
                  <c:v>-33</c:v>
                </c:pt>
                <c:pt idx="6">
                  <c:v>-32.5</c:v>
                </c:pt>
                <c:pt idx="7">
                  <c:v>8260</c:v>
                </c:pt>
                <c:pt idx="8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3.4486555588760029E-2</c:v>
                </c:pt>
                <c:pt idx="1">
                  <c:v>-2.6038296896587591E-3</c:v>
                </c:pt>
                <c:pt idx="2">
                  <c:v>-2.6042611387645607E-3</c:v>
                </c:pt>
                <c:pt idx="3">
                  <c:v>-3.5970255312133097E-3</c:v>
                </c:pt>
                <c:pt idx="4">
                  <c:v>-3.5974569803191112E-3</c:v>
                </c:pt>
                <c:pt idx="5">
                  <c:v>-4.0345149244958092E-3</c:v>
                </c:pt>
                <c:pt idx="6">
                  <c:v>-4.0349463736016108E-3</c:v>
                </c:pt>
                <c:pt idx="7">
                  <c:v>-1.1190529793315869E-2</c:v>
                </c:pt>
                <c:pt idx="8">
                  <c:v>-4.0629905654786941E-3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-44674.5</c:v>
                </c:pt>
                <c:pt idx="1">
                  <c:v>-1691</c:v>
                </c:pt>
                <c:pt idx="2">
                  <c:v>-1690.5</c:v>
                </c:pt>
                <c:pt idx="3">
                  <c:v>-540</c:v>
                </c:pt>
                <c:pt idx="4">
                  <c:v>-539.5</c:v>
                </c:pt>
                <c:pt idx="5">
                  <c:v>-33</c:v>
                </c:pt>
                <c:pt idx="6">
                  <c:v>-32.5</c:v>
                </c:pt>
                <c:pt idx="7">
                  <c:v>8260</c:v>
                </c:pt>
                <c:pt idx="8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V0343</a:t>
            </a:r>
            <a:r>
              <a:rPr lang="en-AU" baseline="0"/>
              <a:t> Cen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-44674.5</c:v>
                </c:pt>
                <c:pt idx="1">
                  <c:v>-1691</c:v>
                </c:pt>
                <c:pt idx="2">
                  <c:v>-1690.5</c:v>
                </c:pt>
                <c:pt idx="3">
                  <c:v>-540</c:v>
                </c:pt>
                <c:pt idx="4">
                  <c:v>-539.5</c:v>
                </c:pt>
                <c:pt idx="5">
                  <c:v>-33</c:v>
                </c:pt>
                <c:pt idx="6">
                  <c:v>-32.5</c:v>
                </c:pt>
                <c:pt idx="7">
                  <c:v>8260</c:v>
                </c:pt>
                <c:pt idx="8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C6-4EAA-9D87-8E774A9B30CC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-44674.5</c:v>
                </c:pt>
                <c:pt idx="1">
                  <c:v>-1691</c:v>
                </c:pt>
                <c:pt idx="2">
                  <c:v>-1690.5</c:v>
                </c:pt>
                <c:pt idx="3">
                  <c:v>-540</c:v>
                </c:pt>
                <c:pt idx="4">
                  <c:v>-539.5</c:v>
                </c:pt>
                <c:pt idx="5">
                  <c:v>-33</c:v>
                </c:pt>
                <c:pt idx="6">
                  <c:v>-32.5</c:v>
                </c:pt>
                <c:pt idx="7">
                  <c:v>8260</c:v>
                </c:pt>
                <c:pt idx="8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3.8599500003329013E-2</c:v>
                </c:pt>
                <c:pt idx="1">
                  <c:v>-1.47589998159674E-2</c:v>
                </c:pt>
                <c:pt idx="2">
                  <c:v>-1.7184499825816602E-2</c:v>
                </c:pt>
                <c:pt idx="3">
                  <c:v>-8.0600001238053665E-3</c:v>
                </c:pt>
                <c:pt idx="4">
                  <c:v>1.2145000146119855E-3</c:v>
                </c:pt>
                <c:pt idx="5">
                  <c:v>-5.9169998858124018E-3</c:v>
                </c:pt>
                <c:pt idx="6">
                  <c:v>-7.4249977478757501E-4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C6-4EAA-9D87-8E774A9B30C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-44674.5</c:v>
                </c:pt>
                <c:pt idx="1">
                  <c:v>-1691</c:v>
                </c:pt>
                <c:pt idx="2">
                  <c:v>-1690.5</c:v>
                </c:pt>
                <c:pt idx="3">
                  <c:v>-540</c:v>
                </c:pt>
                <c:pt idx="4">
                  <c:v>-539.5</c:v>
                </c:pt>
                <c:pt idx="5">
                  <c:v>-33</c:v>
                </c:pt>
                <c:pt idx="6">
                  <c:v>-32.5</c:v>
                </c:pt>
                <c:pt idx="7">
                  <c:v>8260</c:v>
                </c:pt>
                <c:pt idx="8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C6-4EAA-9D87-8E774A9B30C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-44674.5</c:v>
                </c:pt>
                <c:pt idx="1">
                  <c:v>-1691</c:v>
                </c:pt>
                <c:pt idx="2">
                  <c:v>-1690.5</c:v>
                </c:pt>
                <c:pt idx="3">
                  <c:v>-540</c:v>
                </c:pt>
                <c:pt idx="4">
                  <c:v>-539.5</c:v>
                </c:pt>
                <c:pt idx="5">
                  <c:v>-33</c:v>
                </c:pt>
                <c:pt idx="6">
                  <c:v>-32.5</c:v>
                </c:pt>
                <c:pt idx="7">
                  <c:v>8260</c:v>
                </c:pt>
                <c:pt idx="8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7">
                  <c:v>5.6100000001606531E-3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C6-4EAA-9D87-8E774A9B30C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-44674.5</c:v>
                </c:pt>
                <c:pt idx="1">
                  <c:v>-1691</c:v>
                </c:pt>
                <c:pt idx="2">
                  <c:v>-1690.5</c:v>
                </c:pt>
                <c:pt idx="3">
                  <c:v>-540</c:v>
                </c:pt>
                <c:pt idx="4">
                  <c:v>-539.5</c:v>
                </c:pt>
                <c:pt idx="5">
                  <c:v>-33</c:v>
                </c:pt>
                <c:pt idx="6">
                  <c:v>-32.5</c:v>
                </c:pt>
                <c:pt idx="7">
                  <c:v>8260</c:v>
                </c:pt>
                <c:pt idx="8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C6-4EAA-9D87-8E774A9B30C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-44674.5</c:v>
                </c:pt>
                <c:pt idx="1">
                  <c:v>-1691</c:v>
                </c:pt>
                <c:pt idx="2">
                  <c:v>-1690.5</c:v>
                </c:pt>
                <c:pt idx="3">
                  <c:v>-540</c:v>
                </c:pt>
                <c:pt idx="4">
                  <c:v>-539.5</c:v>
                </c:pt>
                <c:pt idx="5">
                  <c:v>-33</c:v>
                </c:pt>
                <c:pt idx="6">
                  <c:v>-32.5</c:v>
                </c:pt>
                <c:pt idx="7">
                  <c:v>8260</c:v>
                </c:pt>
                <c:pt idx="8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C6-4EAA-9D87-8E774A9B30C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-44674.5</c:v>
                </c:pt>
                <c:pt idx="1">
                  <c:v>-1691</c:v>
                </c:pt>
                <c:pt idx="2">
                  <c:v>-1690.5</c:v>
                </c:pt>
                <c:pt idx="3">
                  <c:v>-540</c:v>
                </c:pt>
                <c:pt idx="4">
                  <c:v>-539.5</c:v>
                </c:pt>
                <c:pt idx="5">
                  <c:v>-33</c:v>
                </c:pt>
                <c:pt idx="6">
                  <c:v>-32.5</c:v>
                </c:pt>
                <c:pt idx="7">
                  <c:v>8260</c:v>
                </c:pt>
                <c:pt idx="8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1C6-4EAA-9D87-8E774A9B30C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-44674.5</c:v>
                </c:pt>
                <c:pt idx="1">
                  <c:v>-1691</c:v>
                </c:pt>
                <c:pt idx="2">
                  <c:v>-1690.5</c:v>
                </c:pt>
                <c:pt idx="3">
                  <c:v>-540</c:v>
                </c:pt>
                <c:pt idx="4">
                  <c:v>-539.5</c:v>
                </c:pt>
                <c:pt idx="5">
                  <c:v>-33</c:v>
                </c:pt>
                <c:pt idx="6">
                  <c:v>-32.5</c:v>
                </c:pt>
                <c:pt idx="7">
                  <c:v>8260</c:v>
                </c:pt>
                <c:pt idx="8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3.4486555588760029E-2</c:v>
                </c:pt>
                <c:pt idx="1">
                  <c:v>-2.6038296896587591E-3</c:v>
                </c:pt>
                <c:pt idx="2">
                  <c:v>-2.6042611387645607E-3</c:v>
                </c:pt>
                <c:pt idx="3">
                  <c:v>-3.5970255312133097E-3</c:v>
                </c:pt>
                <c:pt idx="4">
                  <c:v>-3.5974569803191112E-3</c:v>
                </c:pt>
                <c:pt idx="5">
                  <c:v>-4.0345149244958092E-3</c:v>
                </c:pt>
                <c:pt idx="6">
                  <c:v>-4.0349463736016108E-3</c:v>
                </c:pt>
                <c:pt idx="7">
                  <c:v>-1.1190529793315869E-2</c:v>
                </c:pt>
                <c:pt idx="8">
                  <c:v>-4.0629905654786941E-3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1C6-4EAA-9D87-8E774A9B30C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-44674.5</c:v>
                </c:pt>
                <c:pt idx="1">
                  <c:v>-1691</c:v>
                </c:pt>
                <c:pt idx="2">
                  <c:v>-1690.5</c:v>
                </c:pt>
                <c:pt idx="3">
                  <c:v>-540</c:v>
                </c:pt>
                <c:pt idx="4">
                  <c:v>-539.5</c:v>
                </c:pt>
                <c:pt idx="5">
                  <c:v>-33</c:v>
                </c:pt>
                <c:pt idx="6">
                  <c:v>-32.5</c:v>
                </c:pt>
                <c:pt idx="7">
                  <c:v>8260</c:v>
                </c:pt>
                <c:pt idx="8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1C6-4EAA-9D87-8E774A9B3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  <c:min val="-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0</xdr:row>
      <xdr:rowOff>19050</xdr:rowOff>
    </xdr:from>
    <xdr:to>
      <xdr:col>17</xdr:col>
      <xdr:colOff>257175</xdr:colOff>
      <xdr:row>18</xdr:row>
      <xdr:rowOff>114300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381000</xdr:colOff>
      <xdr:row>0</xdr:row>
      <xdr:rowOff>28574</xdr:rowOff>
    </xdr:from>
    <xdr:to>
      <xdr:col>27</xdr:col>
      <xdr:colOff>123825</xdr:colOff>
      <xdr:row>18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0922CF-7C29-431C-9602-3727A602BB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7" ht="20.25" x14ac:dyDescent="0.3">
      <c r="A1" s="1" t="s">
        <v>43</v>
      </c>
      <c r="F1" s="33" t="s">
        <v>43</v>
      </c>
      <c r="G1" s="34">
        <v>0</v>
      </c>
      <c r="H1" s="29"/>
      <c r="I1" s="35" t="s">
        <v>44</v>
      </c>
      <c r="J1" s="36" t="s">
        <v>43</v>
      </c>
      <c r="K1" s="37">
        <v>11.2653</v>
      </c>
      <c r="L1" s="38">
        <v>-62.115499999999997</v>
      </c>
      <c r="M1" s="39">
        <v>56408.212070703492</v>
      </c>
      <c r="N1" s="39">
        <v>0.5876840296768463</v>
      </c>
      <c r="O1" s="40" t="s">
        <v>41</v>
      </c>
      <c r="P1" s="41">
        <v>13.1</v>
      </c>
      <c r="Q1" s="41">
        <v>13.7</v>
      </c>
    </row>
    <row r="2" spans="1:17" x14ac:dyDescent="0.2">
      <c r="A2" t="s">
        <v>23</v>
      </c>
      <c r="B2" t="s">
        <v>41</v>
      </c>
      <c r="C2" s="28"/>
      <c r="D2" s="3"/>
    </row>
    <row r="4" spans="1:17" x14ac:dyDescent="0.2">
      <c r="A4" s="5" t="s">
        <v>0</v>
      </c>
      <c r="C4">
        <v>25301.535</v>
      </c>
      <c r="D4">
        <v>0.58771059999999997</v>
      </c>
    </row>
    <row r="5" spans="1:17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7" x14ac:dyDescent="0.2">
      <c r="A6" s="5" t="s">
        <v>1</v>
      </c>
    </row>
    <row r="7" spans="1:17" x14ac:dyDescent="0.2">
      <c r="A7" t="s">
        <v>2</v>
      </c>
      <c r="C7" s="42">
        <v>51554.510999999999</v>
      </c>
      <c r="D7" s="27" t="s">
        <v>50</v>
      </c>
    </row>
    <row r="8" spans="1:17" x14ac:dyDescent="0.2">
      <c r="A8" t="s">
        <v>3</v>
      </c>
      <c r="C8" s="42">
        <v>0.58765100000000003</v>
      </c>
      <c r="D8" s="27" t="s">
        <v>50</v>
      </c>
    </row>
    <row r="9" spans="1:17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7" x14ac:dyDescent="0.2">
      <c r="A11" s="10" t="s">
        <v>15</v>
      </c>
      <c r="B11" s="10"/>
      <c r="C11" s="21">
        <f ca="1">INTERCEPT(INDIRECT($D$9):G992,INDIRECT($C$9):F992)</f>
        <v>-4.0629905654786941E-3</v>
      </c>
      <c r="D11" s="3"/>
      <c r="E11" s="10"/>
    </row>
    <row r="12" spans="1:17" x14ac:dyDescent="0.2">
      <c r="A12" s="10" t="s">
        <v>16</v>
      </c>
      <c r="B12" s="10"/>
      <c r="C12" s="21">
        <f ca="1">SLOPE(INDIRECT($D$9):G992,INDIRECT($C$9):F992)</f>
        <v>-8.6289821160256357E-7</v>
      </c>
      <c r="D12" s="3"/>
      <c r="E12" s="10"/>
    </row>
    <row r="13" spans="1:17" x14ac:dyDescent="0.2">
      <c r="A13" s="10" t="s">
        <v>18</v>
      </c>
      <c r="B13" s="10"/>
      <c r="C13" s="3" t="s">
        <v>13</v>
      </c>
    </row>
    <row r="14" spans="1:17" x14ac:dyDescent="0.2">
      <c r="A14" s="10"/>
      <c r="B14" s="10"/>
      <c r="C14" s="10"/>
      <c r="E14" s="14" t="s">
        <v>34</v>
      </c>
      <c r="F14" s="30">
        <v>1</v>
      </c>
    </row>
    <row r="15" spans="1:17" x14ac:dyDescent="0.2">
      <c r="A15" s="12" t="s">
        <v>17</v>
      </c>
      <c r="B15" s="10"/>
      <c r="C15" s="13">
        <f ca="1">(C7+C11)+(C8+C12)*INT(MAX(F21:F3533))</f>
        <v>56408.497069470206</v>
      </c>
      <c r="E15" s="14" t="s">
        <v>30</v>
      </c>
      <c r="F15" s="31">
        <f ca="1">NOW()+15018.5+$C$5/24</f>
        <v>60331.789843634258</v>
      </c>
    </row>
    <row r="16" spans="1:17" x14ac:dyDescent="0.2">
      <c r="A16" s="16" t="s">
        <v>4</v>
      </c>
      <c r="B16" s="10"/>
      <c r="C16" s="17">
        <f ca="1">+C8+C12</f>
        <v>0.58765013710178848</v>
      </c>
      <c r="E16" s="14" t="s">
        <v>35</v>
      </c>
      <c r="F16" s="15">
        <f ca="1">ROUND(2*(F15-$C$7)/$C$8,0)/2+F14</f>
        <v>14937</v>
      </c>
    </row>
    <row r="17" spans="1:21" ht="13.5" thickBot="1" x14ac:dyDescent="0.25">
      <c r="A17" s="14" t="s">
        <v>27</v>
      </c>
      <c r="B17" s="10"/>
      <c r="C17" s="10">
        <f>COUNT(C21:C2191)</f>
        <v>9</v>
      </c>
      <c r="E17" s="14" t="s">
        <v>36</v>
      </c>
      <c r="F17" s="23">
        <f ca="1">ROUND(2*(F15-$C$15)/$C$16,0)/2+F14</f>
        <v>6677</v>
      </c>
    </row>
    <row r="18" spans="1:21" ht="14.25" thickTop="1" thickBot="1" x14ac:dyDescent="0.25">
      <c r="A18" s="16" t="s">
        <v>5</v>
      </c>
      <c r="B18" s="10"/>
      <c r="C18" s="19">
        <f ca="1">+C15</f>
        <v>56408.497069470206</v>
      </c>
      <c r="D18" s="20">
        <f ca="1">+C16</f>
        <v>0.58765013710178848</v>
      </c>
      <c r="E18" s="14" t="s">
        <v>31</v>
      </c>
      <c r="F18" s="18">
        <f ca="1">+$C$15+$C$16*F17-15018.5-$C$5/24</f>
        <v>45314.132868232184</v>
      </c>
    </row>
    <row r="19" spans="1:21" ht="13.5" thickTop="1" x14ac:dyDescent="0.2">
      <c r="F19" s="32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45</v>
      </c>
      <c r="C21" s="8">
        <v>25301.535</v>
      </c>
      <c r="D21" s="8" t="s">
        <v>13</v>
      </c>
      <c r="E21">
        <f>+(C21-C$7)/C$8</f>
        <v>-44674.434315605686</v>
      </c>
      <c r="F21">
        <f>ROUND(2*E21,0)/2</f>
        <v>-44674.5</v>
      </c>
      <c r="G21">
        <f>+C21-(C$7+F21*C$8)</f>
        <v>3.8599500003329013E-2</v>
      </c>
      <c r="I21">
        <f>+G21</f>
        <v>3.8599500003329013E-2</v>
      </c>
      <c r="O21">
        <f ca="1">+C$11+C$12*$F21</f>
        <v>3.4486555588760029E-2</v>
      </c>
      <c r="Q21" s="2">
        <f>+C21-15018.5</f>
        <v>10283.035</v>
      </c>
    </row>
    <row r="22" spans="1:21" x14ac:dyDescent="0.2">
      <c r="A22" t="s">
        <v>46</v>
      </c>
      <c r="B22" t="s">
        <v>47</v>
      </c>
      <c r="C22" s="8">
        <v>50560.778400000185</v>
      </c>
      <c r="D22" s="8">
        <v>1.1999999999999999E-3</v>
      </c>
      <c r="E22">
        <f t="shared" ref="E22:E29" si="0">+(C22-C$7)/C$8</f>
        <v>-1691.0251152466578</v>
      </c>
      <c r="F22">
        <f t="shared" ref="F22:F29" si="1">ROUND(2*E22,0)/2</f>
        <v>-1691</v>
      </c>
      <c r="G22">
        <f t="shared" ref="G22:G29" si="2">+C22-(C$7+F22*C$8)</f>
        <v>-1.47589998159674E-2</v>
      </c>
      <c r="I22">
        <f t="shared" ref="I22:I29" si="3">+G22</f>
        <v>-1.47589998159674E-2</v>
      </c>
      <c r="O22">
        <f t="shared" ref="O22:O29" ca="1" si="4">+C$11+C$12*$F22</f>
        <v>-2.6038296896587591E-3</v>
      </c>
      <c r="Q22" s="2">
        <f t="shared" ref="Q22:Q29" si="5">+C22-15018.5</f>
        <v>35542.278400000185</v>
      </c>
    </row>
    <row r="23" spans="1:21" x14ac:dyDescent="0.2">
      <c r="A23" t="s">
        <v>46</v>
      </c>
      <c r="B23" t="s">
        <v>48</v>
      </c>
      <c r="C23" s="8">
        <v>50561.069800000172</v>
      </c>
      <c r="D23" s="8">
        <v>1.6999999999999999E-3</v>
      </c>
      <c r="E23">
        <f t="shared" si="0"/>
        <v>-1690.5292426964754</v>
      </c>
      <c r="F23">
        <f t="shared" si="1"/>
        <v>-1690.5</v>
      </c>
      <c r="G23">
        <f t="shared" si="2"/>
        <v>-1.7184499825816602E-2</v>
      </c>
      <c r="I23">
        <f t="shared" si="3"/>
        <v>-1.7184499825816602E-2</v>
      </c>
      <c r="O23">
        <f t="shared" ca="1" si="4"/>
        <v>-2.6042611387645607E-3</v>
      </c>
      <c r="Q23" s="2">
        <f t="shared" si="5"/>
        <v>35542.569800000172</v>
      </c>
    </row>
    <row r="24" spans="1:21" x14ac:dyDescent="0.2">
      <c r="A24" t="s">
        <v>46</v>
      </c>
      <c r="B24" t="s">
        <v>47</v>
      </c>
      <c r="C24" s="8">
        <v>51237.171399999876</v>
      </c>
      <c r="D24" s="8">
        <v>5.9999999999999995E-4</v>
      </c>
      <c r="E24">
        <f t="shared" si="0"/>
        <v>-540.01371562393842</v>
      </c>
      <c r="F24">
        <f t="shared" si="1"/>
        <v>-540</v>
      </c>
      <c r="G24">
        <f t="shared" si="2"/>
        <v>-8.0600001238053665E-3</v>
      </c>
      <c r="I24">
        <f t="shared" si="3"/>
        <v>-8.0600001238053665E-3</v>
      </c>
      <c r="O24">
        <f t="shared" ca="1" si="4"/>
        <v>-3.5970255312133097E-3</v>
      </c>
      <c r="Q24" s="2">
        <f t="shared" si="5"/>
        <v>36218.671399999876</v>
      </c>
    </row>
    <row r="25" spans="1:21" x14ac:dyDescent="0.2">
      <c r="A25" t="s">
        <v>46</v>
      </c>
      <c r="B25" t="s">
        <v>48</v>
      </c>
      <c r="C25" s="8">
        <v>51237.474500000011</v>
      </c>
      <c r="D25" s="8">
        <v>1.1000000000000001E-3</v>
      </c>
      <c r="E25">
        <f t="shared" si="0"/>
        <v>-539.49793329712259</v>
      </c>
      <c r="F25">
        <f t="shared" si="1"/>
        <v>-539.5</v>
      </c>
      <c r="G25">
        <f t="shared" si="2"/>
        <v>1.2145000146119855E-3</v>
      </c>
      <c r="I25">
        <f t="shared" si="3"/>
        <v>1.2145000146119855E-3</v>
      </c>
      <c r="O25">
        <f t="shared" ca="1" si="4"/>
        <v>-3.5974569803191112E-3</v>
      </c>
      <c r="Q25" s="2">
        <f t="shared" si="5"/>
        <v>36218.974500000011</v>
      </c>
    </row>
    <row r="26" spans="1:21" x14ac:dyDescent="0.2">
      <c r="A26" t="s">
        <v>46</v>
      </c>
      <c r="B26" t="s">
        <v>47</v>
      </c>
      <c r="C26" s="8">
        <v>51535.11260000011</v>
      </c>
      <c r="D26" s="8">
        <v>2.5000000000000001E-3</v>
      </c>
      <c r="E26">
        <f t="shared" si="0"/>
        <v>-33.010068901251046</v>
      </c>
      <c r="F26">
        <f t="shared" si="1"/>
        <v>-33</v>
      </c>
      <c r="G26">
        <f t="shared" si="2"/>
        <v>-5.9169998858124018E-3</v>
      </c>
      <c r="I26">
        <f t="shared" si="3"/>
        <v>-5.9169998858124018E-3</v>
      </c>
      <c r="O26">
        <f t="shared" ca="1" si="4"/>
        <v>-4.0345149244958092E-3</v>
      </c>
      <c r="Q26" s="2">
        <f t="shared" si="5"/>
        <v>36516.61260000011</v>
      </c>
    </row>
    <row r="27" spans="1:21" x14ac:dyDescent="0.2">
      <c r="A27" t="s">
        <v>46</v>
      </c>
      <c r="B27" t="s">
        <v>48</v>
      </c>
      <c r="C27" s="8">
        <v>51535.411600000225</v>
      </c>
      <c r="D27" s="8">
        <v>1.2999999999999999E-3</v>
      </c>
      <c r="E27">
        <f t="shared" si="0"/>
        <v>-32.501263504654283</v>
      </c>
      <c r="F27">
        <f t="shared" si="1"/>
        <v>-32.5</v>
      </c>
      <c r="G27">
        <f t="shared" si="2"/>
        <v>-7.4249977478757501E-4</v>
      </c>
      <c r="I27">
        <f t="shared" si="3"/>
        <v>-7.4249977478757501E-4</v>
      </c>
      <c r="O27">
        <f t="shared" ca="1" si="4"/>
        <v>-4.0349463736016108E-3</v>
      </c>
      <c r="Q27" s="2">
        <f t="shared" si="5"/>
        <v>36516.911600000225</v>
      </c>
    </row>
    <row r="28" spans="1:21" x14ac:dyDescent="0.2">
      <c r="A28" t="s">
        <v>49</v>
      </c>
      <c r="B28" t="s">
        <v>47</v>
      </c>
      <c r="C28" s="8">
        <v>56408.513870000002</v>
      </c>
      <c r="D28" s="8">
        <v>0</v>
      </c>
      <c r="E28">
        <f t="shared" si="0"/>
        <v>8260.0095464825281</v>
      </c>
      <c r="F28">
        <f t="shared" si="1"/>
        <v>8260</v>
      </c>
      <c r="G28">
        <f t="shared" si="2"/>
        <v>5.6100000001606531E-3</v>
      </c>
      <c r="K28">
        <f>+G28</f>
        <v>5.6100000001606531E-3</v>
      </c>
      <c r="O28">
        <f t="shared" ca="1" si="4"/>
        <v>-1.1190529793315869E-2</v>
      </c>
      <c r="Q28" s="2">
        <f t="shared" si="5"/>
        <v>41390.013870000002</v>
      </c>
    </row>
    <row r="29" spans="1:21" x14ac:dyDescent="0.2">
      <c r="A29" t="str">
        <f>+D7</f>
        <v>VSX</v>
      </c>
      <c r="B29" t="s">
        <v>47</v>
      </c>
      <c r="C29" s="8">
        <f>+C7</f>
        <v>51554.510999999999</v>
      </c>
      <c r="D29" s="8">
        <v>0</v>
      </c>
      <c r="E29">
        <f t="shared" si="0"/>
        <v>0</v>
      </c>
      <c r="F29">
        <f t="shared" si="1"/>
        <v>0</v>
      </c>
      <c r="G29">
        <f t="shared" si="2"/>
        <v>0</v>
      </c>
      <c r="K29">
        <f>+G29</f>
        <v>0</v>
      </c>
      <c r="O29">
        <f t="shared" ca="1" si="4"/>
        <v>-4.0629905654786941E-3</v>
      </c>
      <c r="Q29" s="2">
        <f t="shared" si="5"/>
        <v>36536.010999999999</v>
      </c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2024-01-22T05:57:22Z</dcterms:modified>
</cp:coreProperties>
</file>