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4DBA193-7DBF-470F-8408-8903806EBA0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E14" i="1"/>
  <c r="C17" i="1"/>
  <c r="Q22" i="1"/>
  <c r="C8" i="1"/>
  <c r="C7" i="1"/>
  <c r="E22" i="1"/>
  <c r="F22" i="1"/>
  <c r="Q21" i="1"/>
  <c r="G22" i="1"/>
  <c r="I22" i="1"/>
  <c r="E21" i="1"/>
  <c r="F21" i="1"/>
  <c r="G21" i="1"/>
  <c r="H21" i="1"/>
  <c r="C11" i="1"/>
  <c r="E15" i="1" l="1"/>
  <c r="C12" i="1"/>
  <c r="C16" i="1" l="1"/>
  <c r="D18" i="1" s="1"/>
  <c r="O22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<sst xmlns="http://schemas.openxmlformats.org/spreadsheetml/2006/main" count="47" uniqueCount="45">
  <si>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</si>
  <si>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</si>
  <si>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</si>
  <si>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</si>
  <si>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</si>
  <si>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</si>
  <si>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</si>
  <si>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</si>
  <si>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</si>
  <si>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</si>
  <si>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</si>
  <si>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</si>
  <si>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</si>
  <si>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</si>
  <si>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</si>
  <si>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</si>
  <si>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</si>
  <si>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</si>
  <si>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</si>
  <si>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</si>
  <si>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</si>
  <si>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</si>
  <si>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</si>
  <si>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</si>
  <si>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</si>
  <si>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</si>
  <si>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</si>
  <si>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</si>
  <si>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</si>
  <si>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</si>
  <si>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</si>
  <si>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EA/DM</t>
  </si>
  <si>
    <t>IBVS 5507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</si>
  <si>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</si>
  <si>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</si>
  <si>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</si>
  <si>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</si>
  <si>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</si>
  <si>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</si>
  <si>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</si>
  <si>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</si>
  <si>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</si>
  <si>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</si>
  <si>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V0384 Cen / gsc 8976-0077?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</si>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</sst>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0" fontId="10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4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V0384 Cen - O-C Diagr.</a:t>
            </a:r>
          </a:p>
        </c:rich>
      </c:tx>
      <c:layout>
        <c:manualLayout>
          <c:xMode val="edge"/>
          <c:yMode val="edge"/>
          <c:x val="0.3634898384067096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39428229304629"/>
          <c:y val="0.14678942920199375"/>
          <c:w val="0.83037222206007522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9C-4F12-AFB6-B35963D855B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7.1000000000000004E-3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2.0996400002331939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9C-4F12-AFB6-B35963D855B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7.1000000000000004E-3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9C-4F12-AFB6-B35963D855B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7.1000000000000004E-3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9C-4F12-AFB6-B35963D855B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7.1000000000000004E-3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9C-4F12-AFB6-B35963D855B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7.1000000000000004E-3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9C-4F12-AFB6-B35963D855B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7.1000000000000004E-3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9C-4F12-AFB6-B35963D855B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2.0996400002331939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99C-4F12-AFB6-B35963D85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9599688"/>
        <c:axId val="1"/>
      </c:scatterChart>
      <c:valAx>
        <c:axId val="769599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7869139540114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9599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7674472839521"/>
          <c:y val="0.9204921861831491"/>
          <c:w val="0.72374848943558967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0</xdr:rowOff>
    </xdr:from>
    <xdr:to>
      <xdr:col>16</xdr:col>
      <xdr:colOff>600075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FF090EC-6917-9B33-C6E1-D737437580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1" t="s">
        <v>43</v>
      </c>
    </row>
    <row r="2" spans="1:7" x14ac:dyDescent="0.2">
      <c r="A2" t="s">
        <v>24</v>
      </c>
      <c r="B2" s="10" t="s">
        <v>31</v>
      </c>
      <c r="C2" s="2"/>
      <c r="D2" s="2"/>
    </row>
    <row r="3" spans="1:7" ht="13.5" thickBot="1" x14ac:dyDescent="0.25"/>
    <row r="4" spans="1:7" ht="14.25" thickTop="1" thickBot="1" x14ac:dyDescent="0.25">
      <c r="A4" s="4" t="s">
        <v>0</v>
      </c>
      <c r="C4" s="7">
        <v>25056.371999999999</v>
      </c>
      <c r="D4" s="8">
        <v>12.63524</v>
      </c>
    </row>
    <row r="6" spans="1:7" x14ac:dyDescent="0.2">
      <c r="A6" s="4" t="s">
        <v>1</v>
      </c>
    </row>
    <row r="7" spans="1:7" x14ac:dyDescent="0.2">
      <c r="A7" t="s">
        <v>2</v>
      </c>
      <c r="C7">
        <f>+C4</f>
        <v>25056.371999999999</v>
      </c>
    </row>
    <row r="8" spans="1:7" x14ac:dyDescent="0.2">
      <c r="A8" t="s">
        <v>3</v>
      </c>
      <c r="C8">
        <f>+D4</f>
        <v>12.63524</v>
      </c>
    </row>
    <row r="9" spans="1:7" x14ac:dyDescent="0.2">
      <c r="A9" s="14" t="s">
        <v>34</v>
      </c>
      <c r="B9" s="10"/>
      <c r="C9" s="15">
        <v>-9.5</v>
      </c>
      <c r="D9" s="10" t="s">
        <v>35</v>
      </c>
      <c r="E9" s="10"/>
    </row>
    <row r="10" spans="1:7" ht="13.5" thickBot="1" x14ac:dyDescent="0.25">
      <c r="A10" s="10"/>
      <c r="B10" s="10"/>
      <c r="C10" s="3" t="s">
        <v>20</v>
      </c>
      <c r="D10" s="3" t="s">
        <v>21</v>
      </c>
      <c r="E10" s="10"/>
    </row>
    <row r="11" spans="1:7" x14ac:dyDescent="0.2">
      <c r="A11" s="10" t="s">
        <v>16</v>
      </c>
      <c r="B11" s="10"/>
      <c r="C11" s="16">
        <f ca="1">INTERCEPT(INDIRECT($G$11):G992,INDIRECT($F$11):F992)</f>
        <v>0</v>
      </c>
      <c r="D11" s="2"/>
      <c r="E11" s="10"/>
      <c r="F11" s="17" t="str">
        <f>"F"&amp;E19</f>
        <v>F21</v>
      </c>
      <c r="G11" s="18" t="str">
        <f>"G"&amp;E19</f>
        <v>G21</v>
      </c>
    </row>
    <row r="12" spans="1:7" x14ac:dyDescent="0.2">
      <c r="A12" s="10" t="s">
        <v>17</v>
      </c>
      <c r="B12" s="10"/>
      <c r="C12" s="16">
        <f ca="1">SLOPE(INDIRECT($G$11):G992,INDIRECT($F$11):F992)</f>
        <v>1.0135843592726014E-3</v>
      </c>
      <c r="D12" s="2"/>
      <c r="E12" s="10"/>
    </row>
    <row r="13" spans="1:7" x14ac:dyDescent="0.2">
      <c r="A13" s="10" t="s">
        <v>19</v>
      </c>
      <c r="B13" s="10"/>
      <c r="C13" s="2" t="s">
        <v>14</v>
      </c>
      <c r="D13" s="21" t="s">
        <v>41</v>
      </c>
      <c r="E13" s="15">
        <v>1</v>
      </c>
    </row>
    <row r="14" spans="1:7" x14ac:dyDescent="0.2">
      <c r="A14" s="10"/>
      <c r="B14" s="10"/>
      <c r="C14" s="10"/>
      <c r="D14" s="21" t="s">
        <v>36</v>
      </c>
      <c r="E14" s="22">
        <f ca="1">NOW()+15018.5+$C$9/24</f>
        <v>60331.794967476846</v>
      </c>
    </row>
    <row r="15" spans="1:7" x14ac:dyDescent="0.2">
      <c r="A15" s="19" t="s">
        <v>18</v>
      </c>
      <c r="B15" s="10"/>
      <c r="C15" s="20">
        <f ca="1">(C7+C11)+(C8+C12)*INT(MAX(F21:F3533))</f>
        <v>51226.053173208056</v>
      </c>
      <c r="D15" s="21" t="s">
        <v>42</v>
      </c>
      <c r="E15" s="22">
        <f ca="1">ROUND(2*(E14-$C$7)/$C$8,0)/2+E13</f>
        <v>2793</v>
      </c>
    </row>
    <row r="16" spans="1:7" x14ac:dyDescent="0.2">
      <c r="A16" s="23" t="s">
        <v>4</v>
      </c>
      <c r="B16" s="10"/>
      <c r="C16" s="24">
        <f ca="1">+C8+C12</f>
        <v>12.636253584359272</v>
      </c>
      <c r="D16" s="21" t="s">
        <v>37</v>
      </c>
      <c r="E16" s="18">
        <f ca="1">ROUND(2*(E14-$C$15)/$C$16,0)/2+E13</f>
        <v>721.5</v>
      </c>
    </row>
    <row r="17" spans="1:17" ht="13.5" thickBot="1" x14ac:dyDescent="0.25">
      <c r="A17" s="21" t="s">
        <v>30</v>
      </c>
      <c r="B17" s="10"/>
      <c r="C17" s="10">
        <f>COUNT(C21:C2191)</f>
        <v>2</v>
      </c>
      <c r="D17" s="21" t="s">
        <v>38</v>
      </c>
      <c r="E17" s="25">
        <f ca="1">+$C$15+$C$16*E16-15018.5-$C$9/24</f>
        <v>45325.005967656609</v>
      </c>
    </row>
    <row r="18" spans="1:17" ht="14.25" thickTop="1" thickBot="1" x14ac:dyDescent="0.25">
      <c r="A18" s="23" t="s">
        <v>5</v>
      </c>
      <c r="B18" s="10"/>
      <c r="C18" s="26">
        <f ca="1">+C15</f>
        <v>51226.053173208056</v>
      </c>
      <c r="D18" s="27">
        <f ca="1">+C16</f>
        <v>12.636253584359272</v>
      </c>
      <c r="E18" s="28" t="s">
        <v>39</v>
      </c>
    </row>
    <row r="19" spans="1:17" ht="13.5" thickTop="1" x14ac:dyDescent="0.2">
      <c r="A19" s="29" t="s">
        <v>40</v>
      </c>
      <c r="E19" s="30">
        <v>21</v>
      </c>
    </row>
    <row r="20" spans="1:17" ht="13.5" thickBot="1" x14ac:dyDescent="0.25">
      <c r="A20" s="3" t="s">
        <v>6</v>
      </c>
      <c r="B20" s="3" t="s">
        <v>7</v>
      </c>
      <c r="C20" s="3" t="s">
        <v>8</v>
      </c>
      <c r="D20" s="3" t="s">
        <v>13</v>
      </c>
      <c r="E20" s="3" t="s">
        <v>9</v>
      </c>
      <c r="F20" s="3" t="s">
        <v>10</v>
      </c>
      <c r="G20" s="3" t="s">
        <v>11</v>
      </c>
      <c r="H20" s="6" t="s">
        <v>12</v>
      </c>
      <c r="I20" s="6" t="s">
        <v>29</v>
      </c>
      <c r="J20" s="6" t="s">
        <v>44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15</v>
      </c>
    </row>
    <row r="21" spans="1:17" x14ac:dyDescent="0.2">
      <c r="A21" t="s">
        <v>12</v>
      </c>
      <c r="C21" s="9">
        <v>25056.371999999999</v>
      </c>
      <c r="D21" s="9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1">
        <f>+C21-15018.5</f>
        <v>10037.871999999999</v>
      </c>
    </row>
    <row r="22" spans="1:17" x14ac:dyDescent="0.2">
      <c r="A22" s="11" t="s">
        <v>32</v>
      </c>
      <c r="B22" s="12" t="s">
        <v>33</v>
      </c>
      <c r="C22" s="11">
        <v>51232.371300000232</v>
      </c>
      <c r="D22" s="13">
        <v>7.1000000000000004E-3</v>
      </c>
      <c r="E22">
        <f>+(C22-C$7)/C$8</f>
        <v>2071.6661733374463</v>
      </c>
      <c r="F22">
        <f>ROUND(2*E22,0)/2</f>
        <v>2071.5</v>
      </c>
      <c r="G22">
        <f>+C22-(C$7+F22*C$8)</f>
        <v>2.0996400002331939</v>
      </c>
      <c r="I22">
        <f>+G22</f>
        <v>2.0996400002331939</v>
      </c>
      <c r="O22">
        <f ca="1">+C$11+C$12*$F22</f>
        <v>2.0996400002331939</v>
      </c>
      <c r="Q22" s="1">
        <f>+C22-15018.5</f>
        <v>36213.871300000232</v>
      </c>
    </row>
    <row r="23" spans="1:17" x14ac:dyDescent="0.2">
      <c r="C23" s="9"/>
      <c r="D23" s="9"/>
      <c r="Q23" s="1"/>
    </row>
    <row r="24" spans="1:17" x14ac:dyDescent="0.2">
      <c r="C24" s="9"/>
      <c r="D24" s="9"/>
      <c r="Q24" s="1"/>
    </row>
    <row r="25" spans="1:17" x14ac:dyDescent="0.2">
      <c r="C25" s="9"/>
      <c r="D25" s="9"/>
      <c r="Q25" s="1"/>
    </row>
    <row r="26" spans="1:17" x14ac:dyDescent="0.2">
      <c r="C26" s="9"/>
      <c r="D26" s="9"/>
      <c r="Q26" s="1"/>
    </row>
    <row r="27" spans="1:17" x14ac:dyDescent="0.2">
      <c r="C27" s="9"/>
      <c r="D27" s="9"/>
      <c r="Q27" s="1"/>
    </row>
    <row r="28" spans="1:17" x14ac:dyDescent="0.2">
      <c r="C28" s="9"/>
      <c r="D28" s="9"/>
      <c r="Q28" s="1"/>
    </row>
    <row r="29" spans="1:17" x14ac:dyDescent="0.2">
      <c r="C29" s="9"/>
      <c r="D29" s="9"/>
      <c r="Q29" s="1"/>
    </row>
    <row r="30" spans="1:17" x14ac:dyDescent="0.2">
      <c r="C30" s="9"/>
      <c r="D30" s="9"/>
      <c r="Q30" s="1"/>
    </row>
    <row r="31" spans="1:17" x14ac:dyDescent="0.2">
      <c r="C31" s="9"/>
      <c r="D31" s="9"/>
      <c r="Q31" s="1"/>
    </row>
    <row r="32" spans="1:17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2024-01-22T06:04:45Z</dcterms:modified>
</cp:coreProperties>
</file>