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C04C44A-3D60-4669-991B-E1FF2F793A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K25" i="1" s="1"/>
  <c r="Q25" i="1"/>
  <c r="E24" i="1"/>
  <c r="F24" i="1" s="1"/>
  <c r="G24" i="1" s="1"/>
  <c r="K24" i="1" s="1"/>
  <c r="Q24" i="1"/>
  <c r="Q23" i="1"/>
  <c r="Q21" i="1"/>
  <c r="E23" i="1"/>
  <c r="F23" i="1" s="1"/>
  <c r="G23" i="1" s="1"/>
  <c r="K23" i="1" s="1"/>
  <c r="F16" i="1"/>
  <c r="C17" i="1"/>
  <c r="Q22" i="1"/>
  <c r="E21" i="1"/>
  <c r="F21" i="1" s="1"/>
  <c r="G21" i="1" s="1"/>
  <c r="I21" i="1" s="1"/>
  <c r="E22" i="1"/>
  <c r="F22" i="1"/>
  <c r="G22" i="1" s="1"/>
  <c r="I22" i="1" s="1"/>
  <c r="C12" i="1"/>
  <c r="C11" i="1"/>
  <c r="O25" i="1" l="1"/>
  <c r="O24" i="1"/>
  <c r="O23" i="1"/>
  <c r="O21" i="1"/>
  <c r="O22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<sst xmlns="http://schemas.openxmlformats.org/spreadsheetml/2006/main" count="62" uniqueCount="55">
  <si>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</si>
  <si>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</si>
  <si>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</si>
  <si>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</si>
  <si>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</si>
  <si>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</si>
  <si>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</si>
  <si>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</si>
  <si>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</si>
  <si>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</si>
  <si>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</si>
  <si>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</si>
  <si>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</si>
  <si>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</si>
  <si>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</si>
  <si>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</si>
  <si>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</si>
  <si>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</si>
  <si>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</si>
  <si>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</si>
  <si>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</si>
  <si>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</si>
  <si>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</si>
  <si>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</si>
  <si>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</si>
  <si>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</si>
  <si>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</si>
  <si>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</si>
  <si>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</si>
  <si>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</si>
  <si>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</si>
  <si>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</si>
  <si>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</si>
  <si>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</si>
  <si>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</si>
  <si>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</si>
  <si>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</si>
  <si>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</si>
  <si>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</si>
  <si>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</si>
  <si>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</si>
  <si>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</si>
  <si>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</si>
  <si>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V0742 Cen</t>
  </si>
  <si>
    <t>G7747-0429</t>
  </si>
  <si>
    <t>EB/DM</t>
  </si>
  <si>
    <t>pr_0</t>
  </si>
  <si>
    <t xml:space="preserve">B9V              </t>
  </si>
  <si>
    <t>V0742 Cen / GSC 7747-0429</t>
  </si>
  <si>
    <t>Kreiner</t>
  </si>
  <si>
    <t>GCVS</t>
  </si>
  <si>
    <t>JBAV, 55</t>
  </si>
  <si>
    <t>F21</t>
  </si>
  <si>
    <t>G21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</si>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</sst>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43" fontId="35" fillId="0" borderId="0" xfId="47" applyFont="1" applyBorder="1"/>
    <xf numFmtId="165" fontId="0" fillId="0" borderId="0" xfId="0" applyNumberFormat="1" applyAlignment="1">
      <alignment horizontal="left"/>
    </xf>
    <xf numFmtId="165" fontId="33" fillId="0" borderId="0" xfId="41" applyNumberFormat="1" applyFont="1" applyAlignment="1">
      <alignment horizontal="left"/>
    </xf>
    <xf numFmtId="165" fontId="35" fillId="0" borderId="0" xfId="0" applyNumberFormat="1" applyFont="1" applyAlignment="1">
      <alignment vertical="center" wrapText="1"/>
    </xf>
    <xf numFmtId="165" fontId="35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V0742 Cen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80451127819549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7-4202-B109-78FBBD4F8B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6.9839999923715368E-3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7-4202-B109-78FBBD4F8B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E7-4202-B109-78FBBD4F8B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2.0475999997870531E-2</c:v>
                </c:pt>
                <c:pt idx="3">
                  <c:v>2.2487999958684668E-2</c:v>
                </c:pt>
                <c:pt idx="4">
                  <c:v>2.5031999859493226E-2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7-4202-B109-78FBBD4F8B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7-4202-B109-78FBBD4F8B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E7-4202-B109-78FBBD4F8B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E7-4202-B109-78FBBD4F8B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3.0760776568108826E-3</c:v>
                </c:pt>
                <c:pt idx="1">
                  <c:v>4.3894742596247115E-3</c:v>
                </c:pt>
                <c:pt idx="2">
                  <c:v>1.9382066107612093E-2</c:v>
                </c:pt>
                <c:pt idx="3">
                  <c:v>2.3547617325761487E-2</c:v>
                </c:pt>
                <c:pt idx="4">
                  <c:v>2.4584764458610787E-2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E7-4202-B109-78FBBD4F8B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E7-4202-B109-78FBBD4F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79736"/>
        <c:axId val="1"/>
      </c:scatterChart>
      <c:valAx>
        <c:axId val="812779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79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CD5E30-A7E2-DD4C-C0CA-2A46BEFDD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8" t="s">
        <v>43</v>
      </c>
      <c r="G1" s="31">
        <v>0</v>
      </c>
      <c r="H1" s="32"/>
      <c r="I1" s="39" t="s">
        <v>44</v>
      </c>
      <c r="J1" s="38" t="s">
        <v>43</v>
      </c>
      <c r="K1" s="40">
        <v>11.272780000000001</v>
      </c>
      <c r="L1" s="34">
        <v>-41.305100000000003</v>
      </c>
      <c r="M1" s="35">
        <v>52500.08</v>
      </c>
      <c r="N1" s="35">
        <v>0.864452</v>
      </c>
      <c r="O1" s="33" t="s">
        <v>45</v>
      </c>
      <c r="P1" s="34">
        <v>9.4</v>
      </c>
      <c r="Q1" s="34">
        <v>10.199999999999999</v>
      </c>
      <c r="R1" s="41" t="s">
        <v>46</v>
      </c>
      <c r="S1" s="33" t="s">
        <v>47</v>
      </c>
    </row>
    <row r="2" spans="1:19" x14ac:dyDescent="0.2">
      <c r="A2" t="s">
        <v>25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52031.553999999996</v>
      </c>
      <c r="D4" s="28">
        <v>0.86445399999999994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52">
        <v>52500.08</v>
      </c>
      <c r="D7" s="33" t="s">
        <v>49</v>
      </c>
    </row>
    <row r="8" spans="1:19" x14ac:dyDescent="0.2">
      <c r="A8" t="s">
        <v>5</v>
      </c>
      <c r="C8" s="52">
        <v>0.864452</v>
      </c>
      <c r="D8" s="29" t="s">
        <v>49</v>
      </c>
    </row>
    <row r="9" spans="1:19" x14ac:dyDescent="0.2">
      <c r="A9" s="24" t="s">
        <v>34</v>
      </c>
      <c r="C9" s="25">
        <v>21</v>
      </c>
      <c r="D9" s="22" t="s">
        <v>52</v>
      </c>
      <c r="E9" s="23" t="s">
        <v>53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4.3894742596247115E-3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2.4232409646011608E-6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59704.447552764461</v>
      </c>
      <c r="E15" s="14" t="s">
        <v>36</v>
      </c>
      <c r="F15" s="36">
        <v>1</v>
      </c>
    </row>
    <row r="16" spans="1:19" x14ac:dyDescent="0.2">
      <c r="A16" s="16" t="s">
        <v>6</v>
      </c>
      <c r="B16" s="10"/>
      <c r="C16" s="17">
        <f ca="1">+C8+C12</f>
        <v>0.86445442324096455</v>
      </c>
      <c r="E16" s="14" t="s">
        <v>32</v>
      </c>
      <c r="F16" s="37">
        <f ca="1">NOW()+15018.5+$C$5/24</f>
        <v>60331.807340624997</v>
      </c>
    </row>
    <row r="17" spans="1:21" ht="13.5" thickBot="1" x14ac:dyDescent="0.25">
      <c r="A17" s="14" t="s">
        <v>29</v>
      </c>
      <c r="B17" s="10"/>
      <c r="C17" s="10">
        <f>COUNT(C21:C2191)</f>
        <v>5</v>
      </c>
      <c r="E17" s="14" t="s">
        <v>37</v>
      </c>
      <c r="F17" s="15">
        <f ca="1">ROUND(2*(F16-$C$7)/$C$8,0)/2+F15</f>
        <v>9061</v>
      </c>
    </row>
    <row r="18" spans="1:21" ht="14.25" thickTop="1" thickBot="1" x14ac:dyDescent="0.25">
      <c r="A18" s="16" t="s">
        <v>7</v>
      </c>
      <c r="B18" s="10"/>
      <c r="C18" s="19">
        <f ca="1">+C15</f>
        <v>59704.447552764461</v>
      </c>
      <c r="D18" s="20">
        <f ca="1">+C16</f>
        <v>0.86445442324096455</v>
      </c>
      <c r="E18" s="14" t="s">
        <v>38</v>
      </c>
      <c r="F18" s="23">
        <f ca="1">ROUND(2*(F16-$C$15)/$C$16,0)/2+F15</f>
        <v>726.5</v>
      </c>
    </row>
    <row r="19" spans="1:21" ht="13.5" thickTop="1" x14ac:dyDescent="0.2">
      <c r="E19" s="14" t="s">
        <v>33</v>
      </c>
      <c r="F19" s="18">
        <f ca="1">+$C$15+$C$16*F18-15018.5-$C$5/24</f>
        <v>45314.369524582355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48">
        <v>52031.553999999996</v>
      </c>
      <c r="D21" s="8"/>
      <c r="E21">
        <f>+(C21-C$7)/C$8</f>
        <v>-541.99192089324254</v>
      </c>
      <c r="F21">
        <f>ROUND(2*E21,0)/2</f>
        <v>-542</v>
      </c>
      <c r="G21">
        <f>+C21-(C$7+F21*C$8)</f>
        <v>6.9839999923715368E-3</v>
      </c>
      <c r="I21">
        <f>+G21</f>
        <v>6.9839999923715368E-3</v>
      </c>
      <c r="O21">
        <f ca="1">+C$11+C$12*$F21</f>
        <v>3.0760776568108826E-3</v>
      </c>
      <c r="Q21" s="2">
        <f>+C21-15018.5</f>
        <v>37013.053999999996</v>
      </c>
    </row>
    <row r="22" spans="1:21" x14ac:dyDescent="0.2">
      <c r="A22" t="s">
        <v>49</v>
      </c>
      <c r="C22" s="48">
        <v>52500.08</v>
      </c>
      <c r="D22" s="8" t="s">
        <v>15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4.3894742596247115E-3</v>
      </c>
      <c r="Q22" s="2">
        <f>+C22-15018.5</f>
        <v>37481.58</v>
      </c>
    </row>
    <row r="23" spans="1:21" x14ac:dyDescent="0.2">
      <c r="A23" s="42" t="s">
        <v>0</v>
      </c>
      <c r="B23" s="43" t="s">
        <v>1</v>
      </c>
      <c r="C23" s="49">
        <v>57848.464999999997</v>
      </c>
      <c r="D23" s="44">
        <v>5.0000000000000001E-3</v>
      </c>
      <c r="E23">
        <f>+(C23-C$7)/C$8</f>
        <v>6187.0236866824243</v>
      </c>
      <c r="F23">
        <f>ROUND(2*E23,0)/2</f>
        <v>6187</v>
      </c>
      <c r="G23">
        <f>+C23-(C$7+F23*C$8)</f>
        <v>2.0475999997870531E-2</v>
      </c>
      <c r="K23">
        <f>+G23</f>
        <v>2.0475999997870531E-2</v>
      </c>
      <c r="O23">
        <f ca="1">+C$11+C$12*$F23</f>
        <v>1.9382066107612093E-2</v>
      </c>
      <c r="Q23" s="2">
        <f>+C23-15018.5</f>
        <v>42829.964999999997</v>
      </c>
    </row>
    <row r="24" spans="1:21" x14ac:dyDescent="0.2">
      <c r="A24" s="45" t="s">
        <v>51</v>
      </c>
      <c r="B24" s="46" t="s">
        <v>1</v>
      </c>
      <c r="C24" s="50">
        <v>59334.459999999963</v>
      </c>
      <c r="D24" s="45">
        <v>2E-3</v>
      </c>
      <c r="E24">
        <f>+(C24-C$7)/C$8</f>
        <v>7906.0260141684685</v>
      </c>
      <c r="F24">
        <f>ROUND(2*E24,0)/2</f>
        <v>7906</v>
      </c>
      <c r="G24">
        <f>+C24-(C$7+F24*C$8)</f>
        <v>2.2487999958684668E-2</v>
      </c>
      <c r="K24">
        <f>+G24</f>
        <v>2.2487999958684668E-2</v>
      </c>
      <c r="O24">
        <f ca="1">+C$11+C$12*$F24</f>
        <v>2.3547617325761487E-2</v>
      </c>
      <c r="Q24" s="2">
        <f>+C24-15018.5</f>
        <v>44315.959999999963</v>
      </c>
    </row>
    <row r="25" spans="1:21" x14ac:dyDescent="0.2">
      <c r="A25" s="47" t="s">
        <v>54</v>
      </c>
      <c r="B25" s="47" t="s">
        <v>1</v>
      </c>
      <c r="C25" s="51">
        <v>59704.447999999858</v>
      </c>
      <c r="D25" s="45">
        <v>2E-3</v>
      </c>
      <c r="E25">
        <f>+(C25-C$7)/C$8</f>
        <v>8334.0289570732166</v>
      </c>
      <c r="F25">
        <f>ROUND(2*E25,0)/2</f>
        <v>8334</v>
      </c>
      <c r="G25">
        <f>+C25-(C$7+F25*C$8)</f>
        <v>2.5031999859493226E-2</v>
      </c>
      <c r="K25">
        <f>+G25</f>
        <v>2.5031999859493226E-2</v>
      </c>
      <c r="O25">
        <f ca="1">+C$11+C$12*$F25</f>
        <v>2.4584764458610787E-2</v>
      </c>
      <c r="Q25" s="2">
        <f>+C25-15018.5</f>
        <v>44685.947999999858</v>
      </c>
    </row>
    <row r="26" spans="1:21" x14ac:dyDescent="0.2">
      <c r="C26" s="48"/>
      <c r="D26" s="8"/>
      <c r="Q26" s="2"/>
    </row>
    <row r="27" spans="1:21" x14ac:dyDescent="0.2">
      <c r="C27" s="48"/>
      <c r="D27" s="8"/>
      <c r="Q27" s="2"/>
    </row>
    <row r="28" spans="1:21" x14ac:dyDescent="0.2">
      <c r="C28" s="48"/>
      <c r="D28" s="8"/>
      <c r="Q28" s="2"/>
    </row>
    <row r="29" spans="1:21" x14ac:dyDescent="0.2">
      <c r="C29" s="48"/>
      <c r="D29" s="8"/>
      <c r="Q29" s="2"/>
    </row>
    <row r="30" spans="1:21" x14ac:dyDescent="0.2">
      <c r="C30" s="48"/>
      <c r="D30" s="8"/>
      <c r="Q30" s="2"/>
    </row>
    <row r="31" spans="1:21" x14ac:dyDescent="0.2">
      <c r="C31" s="4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23">
    <sortCondition ref="C21:C23"/>
  </sortState>
  <phoneticPr fontId="8" type="noConversion"/>
  <hyperlinks>
    <hyperlink ref="H201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2024-01-22T06:22:34Z</dcterms:modified>
</cp:coreProperties>
</file>