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8667288-DCD5-413D-AFCD-6E124ED054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" sheetId="1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42" i="3" l="1"/>
  <c r="F42" i="3" s="1"/>
  <c r="G42" i="3" s="1"/>
  <c r="L42" i="3" s="1"/>
  <c r="Q42" i="3"/>
  <c r="E43" i="3"/>
  <c r="F43" i="3"/>
  <c r="G43" i="3"/>
  <c r="L43" i="3" s="1"/>
  <c r="Q43" i="3"/>
  <c r="E44" i="3"/>
  <c r="F44" i="3"/>
  <c r="G44" i="3"/>
  <c r="L44" i="3"/>
  <c r="Q44" i="3"/>
  <c r="E45" i="3"/>
  <c r="F45" i="3"/>
  <c r="G45" i="3" s="1"/>
  <c r="L45" i="3" s="1"/>
  <c r="Q45" i="3"/>
  <c r="E46" i="3"/>
  <c r="F46" i="3" s="1"/>
  <c r="G46" i="3" s="1"/>
  <c r="L46" i="3" s="1"/>
  <c r="Q46" i="3"/>
  <c r="E47" i="3"/>
  <c r="F47" i="3"/>
  <c r="G47" i="3"/>
  <c r="L47" i="3" s="1"/>
  <c r="Q47" i="3"/>
  <c r="E48" i="3"/>
  <c r="F48" i="3"/>
  <c r="G48" i="3"/>
  <c r="L48" i="3"/>
  <c r="Q48" i="3"/>
  <c r="E49" i="3"/>
  <c r="F49" i="3"/>
  <c r="G49" i="3" s="1"/>
  <c r="L49" i="3" s="1"/>
  <c r="Q49" i="3"/>
  <c r="E50" i="3"/>
  <c r="F50" i="3" s="1"/>
  <c r="G50" i="3" s="1"/>
  <c r="L50" i="3" s="1"/>
  <c r="Q50" i="3"/>
  <c r="E51" i="3"/>
  <c r="F51" i="3"/>
  <c r="G51" i="3"/>
  <c r="L51" i="3" s="1"/>
  <c r="Q51" i="3"/>
  <c r="E52" i="3"/>
  <c r="F52" i="3"/>
  <c r="G52" i="3"/>
  <c r="L52" i="3"/>
  <c r="Q52" i="3"/>
  <c r="E53" i="3"/>
  <c r="F53" i="3"/>
  <c r="G53" i="3" s="1"/>
  <c r="L53" i="3" s="1"/>
  <c r="Q53" i="3"/>
  <c r="E40" i="3"/>
  <c r="F40" i="3" s="1"/>
  <c r="G40" i="3" s="1"/>
  <c r="L40" i="3" s="1"/>
  <c r="Q40" i="3"/>
  <c r="E41" i="3"/>
  <c r="F41" i="3" s="1"/>
  <c r="G41" i="3" s="1"/>
  <c r="L41" i="3" s="1"/>
  <c r="Q41" i="3"/>
  <c r="E38" i="3"/>
  <c r="F38" i="3"/>
  <c r="G38" i="3"/>
  <c r="K38" i="3" s="1"/>
  <c r="E39" i="3"/>
  <c r="F39" i="3" s="1"/>
  <c r="G39" i="3" s="1"/>
  <c r="K39" i="3" s="1"/>
  <c r="D9" i="3"/>
  <c r="C9" i="3"/>
  <c r="Q38" i="3"/>
  <c r="Q39" i="3"/>
  <c r="E21" i="3"/>
  <c r="F21" i="3" s="1"/>
  <c r="G21" i="3" s="1"/>
  <c r="J21" i="3" s="1"/>
  <c r="E22" i="3"/>
  <c r="F22" i="3"/>
  <c r="G22" i="3"/>
  <c r="J22" i="3" s="1"/>
  <c r="E23" i="3"/>
  <c r="F23" i="3" s="1"/>
  <c r="G23" i="3" s="1"/>
  <c r="J23" i="3" s="1"/>
  <c r="E24" i="3"/>
  <c r="F24" i="3"/>
  <c r="G24" i="3"/>
  <c r="J24" i="3" s="1"/>
  <c r="E25" i="3"/>
  <c r="F25" i="3" s="1"/>
  <c r="G25" i="3" s="1"/>
  <c r="J25" i="3" s="1"/>
  <c r="E26" i="3"/>
  <c r="F26" i="3"/>
  <c r="G26" i="3"/>
  <c r="H26" i="3" s="1"/>
  <c r="E27" i="3"/>
  <c r="F27" i="3" s="1"/>
  <c r="G27" i="3" s="1"/>
  <c r="J27" i="3" s="1"/>
  <c r="E28" i="3"/>
  <c r="F28" i="3"/>
  <c r="G28" i="3"/>
  <c r="J28" i="3" s="1"/>
  <c r="E29" i="3"/>
  <c r="F29" i="3" s="1"/>
  <c r="G29" i="3" s="1"/>
  <c r="J29" i="3" s="1"/>
  <c r="E30" i="3"/>
  <c r="F30" i="3"/>
  <c r="G30" i="3"/>
  <c r="J30" i="3" s="1"/>
  <c r="E31" i="3"/>
  <c r="F31" i="3" s="1"/>
  <c r="G31" i="3" s="1"/>
  <c r="J31" i="3" s="1"/>
  <c r="E32" i="3"/>
  <c r="F32" i="3"/>
  <c r="G32" i="3"/>
  <c r="J32" i="3" s="1"/>
  <c r="E33" i="3"/>
  <c r="F33" i="3" s="1"/>
  <c r="G33" i="3" s="1"/>
  <c r="J33" i="3" s="1"/>
  <c r="E34" i="3"/>
  <c r="F34" i="3"/>
  <c r="G34" i="3"/>
  <c r="J34" i="3" s="1"/>
  <c r="E35" i="3"/>
  <c r="F35" i="3" s="1"/>
  <c r="G35" i="3" s="1"/>
  <c r="J35" i="3" s="1"/>
  <c r="E36" i="3"/>
  <c r="F36" i="3"/>
  <c r="G36" i="3"/>
  <c r="J36" i="3" s="1"/>
  <c r="E37" i="3"/>
  <c r="F37" i="3" s="1"/>
  <c r="G37" i="3" s="1"/>
  <c r="J37" i="3" s="1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C7" i="2"/>
  <c r="E22" i="2" s="1"/>
  <c r="F22" i="2" s="1"/>
  <c r="G22" i="2" s="1"/>
  <c r="I22" i="2" s="1"/>
  <c r="C8" i="2"/>
  <c r="E25" i="2" s="1"/>
  <c r="F25" i="2" s="1"/>
  <c r="G25" i="2" s="1"/>
  <c r="I25" i="2" s="1"/>
  <c r="F11" i="2"/>
  <c r="G11" i="2"/>
  <c r="E14" i="2"/>
  <c r="C17" i="2"/>
  <c r="Q21" i="2"/>
  <c r="Q22" i="2"/>
  <c r="E23" i="2"/>
  <c r="F23" i="2"/>
  <c r="G23" i="2" s="1"/>
  <c r="I23" i="2" s="1"/>
  <c r="Q23" i="2"/>
  <c r="Q24" i="2"/>
  <c r="Q25" i="2"/>
  <c r="Q26" i="2"/>
  <c r="Q27" i="2"/>
  <c r="Q28" i="2"/>
  <c r="Q29" i="2"/>
  <c r="Q30" i="2"/>
  <c r="Q31" i="2"/>
  <c r="Q32" i="2"/>
  <c r="E33" i="2"/>
  <c r="F33" i="2"/>
  <c r="G33" i="2" s="1"/>
  <c r="I33" i="2" s="1"/>
  <c r="Q33" i="2"/>
  <c r="Q34" i="2"/>
  <c r="Q35" i="2"/>
  <c r="Q36" i="2"/>
  <c r="E37" i="2"/>
  <c r="F37" i="2" s="1"/>
  <c r="G37" i="2" s="1"/>
  <c r="I37" i="2" s="1"/>
  <c r="Q37" i="2"/>
  <c r="E22" i="1"/>
  <c r="F22" i="1" s="1"/>
  <c r="G22" i="1" s="1"/>
  <c r="I22" i="1" s="1"/>
  <c r="E31" i="1"/>
  <c r="F31" i="1" s="1"/>
  <c r="G31" i="1" s="1"/>
  <c r="I31" i="1" s="1"/>
  <c r="F11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C7" i="1"/>
  <c r="E24" i="1" s="1"/>
  <c r="F24" i="1" s="1"/>
  <c r="C8" i="1"/>
  <c r="E32" i="1"/>
  <c r="F32" i="1"/>
  <c r="G32" i="1" s="1"/>
  <c r="I32" i="1" s="1"/>
  <c r="G11" i="1"/>
  <c r="E14" i="1"/>
  <c r="C17" i="1"/>
  <c r="Q26" i="1"/>
  <c r="E30" i="1"/>
  <c r="F30" i="1" s="1"/>
  <c r="E26" i="2"/>
  <c r="F26" i="2" s="1"/>
  <c r="G26" i="2" s="1"/>
  <c r="H26" i="2" s="1"/>
  <c r="E35" i="1"/>
  <c r="F35" i="1" s="1"/>
  <c r="E37" i="1"/>
  <c r="F37" i="1"/>
  <c r="G37" i="1" s="1"/>
  <c r="I37" i="1" s="1"/>
  <c r="E27" i="2"/>
  <c r="F27" i="2" s="1"/>
  <c r="G27" i="2" s="1"/>
  <c r="I27" i="2" s="1"/>
  <c r="E34" i="1"/>
  <c r="F34" i="1" s="1"/>
  <c r="G34" i="1" s="1"/>
  <c r="I34" i="1" s="1"/>
  <c r="E30" i="2"/>
  <c r="F30" i="2"/>
  <c r="G30" i="2" s="1"/>
  <c r="I30" i="2" s="1"/>
  <c r="C12" i="3"/>
  <c r="C11" i="3"/>
  <c r="O44" i="3" l="1"/>
  <c r="O48" i="3"/>
  <c r="O43" i="3"/>
  <c r="O47" i="3"/>
  <c r="O51" i="3"/>
  <c r="O45" i="3"/>
  <c r="O49" i="3"/>
  <c r="O42" i="3"/>
  <c r="O46" i="3"/>
  <c r="O50" i="3"/>
  <c r="O53" i="3"/>
  <c r="O52" i="3"/>
  <c r="E27" i="1"/>
  <c r="F27" i="1" s="1"/>
  <c r="G27" i="1" s="1"/>
  <c r="I27" i="1" s="1"/>
  <c r="E36" i="1"/>
  <c r="F36" i="1" s="1"/>
  <c r="G36" i="1" s="1"/>
  <c r="I36" i="1" s="1"/>
  <c r="E36" i="2"/>
  <c r="F36" i="2" s="1"/>
  <c r="G36" i="2" s="1"/>
  <c r="I36" i="2" s="1"/>
  <c r="E28" i="2"/>
  <c r="F28" i="2" s="1"/>
  <c r="G28" i="2" s="1"/>
  <c r="I28" i="2" s="1"/>
  <c r="E28" i="1"/>
  <c r="F28" i="1" s="1"/>
  <c r="G28" i="1" s="1"/>
  <c r="I28" i="1" s="1"/>
  <c r="E29" i="1"/>
  <c r="F29" i="1" s="1"/>
  <c r="E23" i="1"/>
  <c r="F23" i="1" s="1"/>
  <c r="G23" i="1" s="1"/>
  <c r="I23" i="1" s="1"/>
  <c r="G30" i="1"/>
  <c r="I30" i="1" s="1"/>
  <c r="E26" i="1"/>
  <c r="F26" i="1" s="1"/>
  <c r="G26" i="1" s="1"/>
  <c r="H26" i="1" s="1"/>
  <c r="E31" i="2"/>
  <c r="F31" i="2" s="1"/>
  <c r="G31" i="2" s="1"/>
  <c r="I31" i="2" s="1"/>
  <c r="G29" i="1"/>
  <c r="I29" i="1" s="1"/>
  <c r="G24" i="1"/>
  <c r="I24" i="1" s="1"/>
  <c r="E34" i="2"/>
  <c r="F34" i="2" s="1"/>
  <c r="G34" i="2" s="1"/>
  <c r="I34" i="2" s="1"/>
  <c r="E24" i="2"/>
  <c r="F24" i="2" s="1"/>
  <c r="G24" i="2" s="1"/>
  <c r="I24" i="2" s="1"/>
  <c r="E21" i="2"/>
  <c r="F21" i="2" s="1"/>
  <c r="G21" i="2" s="1"/>
  <c r="E21" i="1"/>
  <c r="F21" i="1" s="1"/>
  <c r="G21" i="1" s="1"/>
  <c r="G35" i="1"/>
  <c r="I35" i="1" s="1"/>
  <c r="E15" i="1"/>
  <c r="E25" i="1"/>
  <c r="F25" i="1" s="1"/>
  <c r="G25" i="1" s="1"/>
  <c r="I25" i="1" s="1"/>
  <c r="E33" i="1"/>
  <c r="F33" i="1" s="1"/>
  <c r="G33" i="1" s="1"/>
  <c r="I33" i="1" s="1"/>
  <c r="E32" i="2"/>
  <c r="F32" i="2" s="1"/>
  <c r="G32" i="2" s="1"/>
  <c r="I32" i="2" s="1"/>
  <c r="E29" i="2"/>
  <c r="F29" i="2" s="1"/>
  <c r="G29" i="2" s="1"/>
  <c r="I29" i="2" s="1"/>
  <c r="E15" i="2"/>
  <c r="E35" i="2"/>
  <c r="F35" i="2" s="1"/>
  <c r="G35" i="2" s="1"/>
  <c r="I35" i="2" s="1"/>
  <c r="O41" i="3"/>
  <c r="O40" i="3"/>
  <c r="C16" i="3"/>
  <c r="D18" i="3" s="1"/>
  <c r="O27" i="3"/>
  <c r="O24" i="3"/>
  <c r="O28" i="3"/>
  <c r="O29" i="3"/>
  <c r="O31" i="3"/>
  <c r="O33" i="3"/>
  <c r="O22" i="3"/>
  <c r="O37" i="3"/>
  <c r="O26" i="3"/>
  <c r="O34" i="3"/>
  <c r="O38" i="3"/>
  <c r="O25" i="3"/>
  <c r="O35" i="3"/>
  <c r="O21" i="3"/>
  <c r="O36" i="3"/>
  <c r="O32" i="3"/>
  <c r="O39" i="3"/>
  <c r="C15" i="3"/>
  <c r="O23" i="3"/>
  <c r="O30" i="3"/>
  <c r="C11" i="1"/>
  <c r="C12" i="2"/>
  <c r="C11" i="2"/>
  <c r="C12" i="1"/>
  <c r="C16" i="1" l="1"/>
  <c r="D18" i="1" s="1"/>
  <c r="O30" i="1"/>
  <c r="C15" i="1"/>
  <c r="O35" i="1"/>
  <c r="O24" i="1"/>
  <c r="O34" i="1"/>
  <c r="O23" i="1"/>
  <c r="O31" i="1"/>
  <c r="O37" i="1"/>
  <c r="O36" i="1"/>
  <c r="O22" i="1"/>
  <c r="O29" i="1"/>
  <c r="O27" i="1"/>
  <c r="O33" i="1"/>
  <c r="O25" i="1"/>
  <c r="O26" i="1"/>
  <c r="O28" i="1"/>
  <c r="O32" i="1"/>
  <c r="O21" i="1"/>
  <c r="O27" i="2"/>
  <c r="O25" i="2"/>
  <c r="O24" i="2"/>
  <c r="O32" i="2"/>
  <c r="O36" i="2"/>
  <c r="O34" i="2"/>
  <c r="O26" i="2"/>
  <c r="O33" i="2"/>
  <c r="O22" i="2"/>
  <c r="O35" i="2"/>
  <c r="O23" i="2"/>
  <c r="C15" i="2"/>
  <c r="E16" i="2" s="1"/>
  <c r="E17" i="2" s="1"/>
  <c r="O31" i="2"/>
  <c r="O29" i="2"/>
  <c r="O21" i="2"/>
  <c r="O30" i="2"/>
  <c r="O28" i="2"/>
  <c r="O37" i="2"/>
  <c r="C16" i="2"/>
  <c r="D18" i="2" s="1"/>
  <c r="I21" i="1"/>
  <c r="I21" i="2"/>
  <c r="F18" i="3"/>
  <c r="F19" i="3" s="1"/>
  <c r="C18" i="3"/>
  <c r="E16" i="1" l="1"/>
  <c r="E17" i="1" s="1"/>
  <c r="C18" i="2"/>
  <c r="C18" i="1"/>
</calcChain>
</file>

<file path=xl/sharedStrings.xml><?xml version="1.0" encoding="utf-8"?>
<sst xmlns="http://schemas.openxmlformats.org/spreadsheetml/2006/main" count="322" uniqueCount="57">
  <si>
    <t>OEJV 0198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</si>
  <si>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</si>
  <si>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</si>
  <si>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</si>
  <si>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</si>
  <si>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</si>
  <si>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</si>
  <si>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</si>
  <si>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</si>
  <si>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</si>
  <si>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</si>
  <si>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</si>
  <si>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</si>
  <si>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</si>
  <si>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</si>
  <si>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</si>
  <si>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</si>
  <si>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</si>
  <si>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</si>
  <si>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</si>
  <si>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</si>
  <si>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</si>
  <si>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</si>
  <si>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</si>
  <si>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</si>
  <si>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</si>
  <si>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</si>
  <si>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</si>
  <si>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</si>
  <si>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</si>
  <si>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</si>
  <si>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</si>
  <si>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</si>
  <si>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</si>
  <si>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</si>
  <si>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</si>
  <si>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</si>
  <si>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</si>
  <si>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</si>
  <si>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</si>
  <si>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</si>
  <si>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</si>
  <si>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</si>
  <si>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</si>
  <si>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V759 Cen / GSC 8268-3247</t>
  </si>
  <si>
    <t>EW/KW</t>
  </si>
  <si>
    <t>IBVS 3512</t>
  </si>
  <si>
    <t>II</t>
  </si>
  <si>
    <t>PE</t>
  </si>
  <si>
    <t>I</t>
  </si>
  <si>
    <t>GCVS</t>
  </si>
  <si>
    <t>vis</t>
  </si>
  <si>
    <t>JAVSO, 48, 250</t>
  </si>
  <si>
    <t>TESS/PNC/RAA</t>
  </si>
  <si>
    <t>TESS</t>
  </si>
  <si>
    <t>VSS SEB Gp</t>
  </si>
  <si>
    <t>V0759 Cen / GSC 8268-3247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</si>
</sst>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24" borderId="0" xfId="0" applyFont="1" applyFill="1" applyAlignment="1"/>
    <xf numFmtId="0" fontId="15" fillId="25" borderId="0" xfId="0" applyFont="1" applyFill="1" applyAlignment="1"/>
    <xf numFmtId="0" fontId="9" fillId="26" borderId="0" xfId="0" applyFont="1" applyFill="1" applyAlignment="1"/>
    <xf numFmtId="0" fontId="30" fillId="0" borderId="0" xfId="41" applyFont="1" applyAlignment="1">
      <alignment horizontal="left"/>
    </xf>
    <xf numFmtId="0" fontId="30" fillId="0" borderId="0" xfId="41" applyFont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  <xf numFmtId="166" fontId="0" fillId="0" borderId="10" xfId="0" applyNumberFormat="1" applyBorder="1">
      <alignment vertical="top"/>
    </xf>
    <xf numFmtId="0" fontId="33" fillId="0" borderId="0" xfId="0" applyFont="1" applyAlignment="1"/>
    <xf numFmtId="0" fontId="34" fillId="0" borderId="0" xfId="0" applyFont="1" applyAlignment="1" applyProtection="1">
      <alignment horizontal="center" vertical="center" wrapText="1"/>
      <protection locked="0"/>
    </xf>
    <xf numFmtId="167" fontId="34" fillId="0" borderId="0" xfId="0" applyNumberFormat="1" applyFont="1" applyAlignment="1" applyProtection="1">
      <protection locked="0"/>
    </xf>
    <xf numFmtId="165" fontId="33" fillId="0" borderId="0" xfId="0" applyNumberFormat="1" applyFont="1" applyAlignment="1"/>
    <xf numFmtId="0" fontId="6" fillId="0" borderId="0" xfId="0" applyFont="1" applyAlignment="1"/>
    <xf numFmtId="0" fontId="0" fillId="0" borderId="0" xfId="0" applyBorder="1" applyAlignment="1"/>
    <xf numFmtId="0" fontId="13" fillId="0" borderId="0" xfId="0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V0759 Cen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  <c:pt idx="21">
                    <c:v>1.0989999999999999E-3</c:v>
                  </c:pt>
                  <c:pt idx="22">
                    <c:v>1.485E-3</c:v>
                  </c:pt>
                  <c:pt idx="23">
                    <c:v>9.2900000000000003E-4</c:v>
                  </c:pt>
                  <c:pt idx="24">
                    <c:v>1.09E-3</c:v>
                  </c:pt>
                  <c:pt idx="25">
                    <c:v>9.8299999999999993E-4</c:v>
                  </c:pt>
                  <c:pt idx="26">
                    <c:v>1.0369999999999999E-3</c:v>
                  </c:pt>
                  <c:pt idx="27">
                    <c:v>8.3900000000000001E-4</c:v>
                  </c:pt>
                  <c:pt idx="28">
                    <c:v>9.7000000000000005E-4</c:v>
                  </c:pt>
                  <c:pt idx="29">
                    <c:v>1.0399999999999999E-3</c:v>
                  </c:pt>
                  <c:pt idx="30">
                    <c:v>1.0430000000000001E-3</c:v>
                  </c:pt>
                  <c:pt idx="31">
                    <c:v>1.034E-3</c:v>
                  </c:pt>
                  <c:pt idx="32">
                    <c:v>1.372E-3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  <c:pt idx="21">
                    <c:v>1.0989999999999999E-3</c:v>
                  </c:pt>
                  <c:pt idx="22">
                    <c:v>1.485E-3</c:v>
                  </c:pt>
                  <c:pt idx="23">
                    <c:v>9.2900000000000003E-4</c:v>
                  </c:pt>
                  <c:pt idx="24">
                    <c:v>1.09E-3</c:v>
                  </c:pt>
                  <c:pt idx="25">
                    <c:v>9.8299999999999993E-4</c:v>
                  </c:pt>
                  <c:pt idx="26">
                    <c:v>1.0369999999999999E-3</c:v>
                  </c:pt>
                  <c:pt idx="27">
                    <c:v>8.3900000000000001E-4</c:v>
                  </c:pt>
                  <c:pt idx="28">
                    <c:v>9.7000000000000005E-4</c:v>
                  </c:pt>
                  <c:pt idx="29">
                    <c:v>1.0399999999999999E-3</c:v>
                  </c:pt>
                  <c:pt idx="30">
                    <c:v>1.0430000000000001E-3</c:v>
                  </c:pt>
                  <c:pt idx="31">
                    <c:v>1.034E-3</c:v>
                  </c:pt>
                  <c:pt idx="32">
                    <c:v>1.372E-3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  <c:pt idx="21">
                  <c:v>34309</c:v>
                </c:pt>
                <c:pt idx="22">
                  <c:v>34309.5</c:v>
                </c:pt>
                <c:pt idx="23">
                  <c:v>34337.5</c:v>
                </c:pt>
                <c:pt idx="24">
                  <c:v>34338</c:v>
                </c:pt>
                <c:pt idx="25">
                  <c:v>34373.5</c:v>
                </c:pt>
                <c:pt idx="26">
                  <c:v>34374</c:v>
                </c:pt>
                <c:pt idx="27">
                  <c:v>36180.5</c:v>
                </c:pt>
                <c:pt idx="28">
                  <c:v>36181</c:v>
                </c:pt>
                <c:pt idx="29">
                  <c:v>36206.5</c:v>
                </c:pt>
                <c:pt idx="30">
                  <c:v>36207</c:v>
                </c:pt>
                <c:pt idx="31">
                  <c:v>36241.5</c:v>
                </c:pt>
                <c:pt idx="32">
                  <c:v>36242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">
                  <c:v>3.0898659533704631E-3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12-4106-9227-4038AC3D31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  <c:pt idx="21">
                    <c:v>1.0989999999999999E-3</c:v>
                  </c:pt>
                  <c:pt idx="22">
                    <c:v>1.485E-3</c:v>
                  </c:pt>
                  <c:pt idx="23">
                    <c:v>9.2900000000000003E-4</c:v>
                  </c:pt>
                  <c:pt idx="24">
                    <c:v>1.09E-3</c:v>
                  </c:pt>
                  <c:pt idx="25">
                    <c:v>9.8299999999999993E-4</c:v>
                  </c:pt>
                  <c:pt idx="26">
                    <c:v>1.0369999999999999E-3</c:v>
                  </c:pt>
                  <c:pt idx="27">
                    <c:v>8.3900000000000001E-4</c:v>
                  </c:pt>
                  <c:pt idx="28">
                    <c:v>9.7000000000000005E-4</c:v>
                  </c:pt>
                  <c:pt idx="29">
                    <c:v>1.0399999999999999E-3</c:v>
                  </c:pt>
                  <c:pt idx="30">
                    <c:v>1.0430000000000001E-3</c:v>
                  </c:pt>
                  <c:pt idx="31">
                    <c:v>1.034E-3</c:v>
                  </c:pt>
                  <c:pt idx="32">
                    <c:v>1.372E-3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  <c:pt idx="21">
                    <c:v>1.0989999999999999E-3</c:v>
                  </c:pt>
                  <c:pt idx="22">
                    <c:v>1.485E-3</c:v>
                  </c:pt>
                  <c:pt idx="23">
                    <c:v>9.2900000000000003E-4</c:v>
                  </c:pt>
                  <c:pt idx="24">
                    <c:v>1.09E-3</c:v>
                  </c:pt>
                  <c:pt idx="25">
                    <c:v>9.8299999999999993E-4</c:v>
                  </c:pt>
                  <c:pt idx="26">
                    <c:v>1.0369999999999999E-3</c:v>
                  </c:pt>
                  <c:pt idx="27">
                    <c:v>8.3900000000000001E-4</c:v>
                  </c:pt>
                  <c:pt idx="28">
                    <c:v>9.7000000000000005E-4</c:v>
                  </c:pt>
                  <c:pt idx="29">
                    <c:v>1.0399999999999999E-3</c:v>
                  </c:pt>
                  <c:pt idx="30">
                    <c:v>1.0430000000000001E-3</c:v>
                  </c:pt>
                  <c:pt idx="31">
                    <c:v>1.034E-3</c:v>
                  </c:pt>
                  <c:pt idx="32">
                    <c:v>1.372E-3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  <c:pt idx="21">
                  <c:v>34309</c:v>
                </c:pt>
                <c:pt idx="22">
                  <c:v>34309.5</c:v>
                </c:pt>
                <c:pt idx="23">
                  <c:v>34337.5</c:v>
                </c:pt>
                <c:pt idx="24">
                  <c:v>34338</c:v>
                </c:pt>
                <c:pt idx="25">
                  <c:v>34373.5</c:v>
                </c:pt>
                <c:pt idx="26">
                  <c:v>34374</c:v>
                </c:pt>
                <c:pt idx="27">
                  <c:v>36180.5</c:v>
                </c:pt>
                <c:pt idx="28">
                  <c:v>36181</c:v>
                </c:pt>
                <c:pt idx="29">
                  <c:v>36206.5</c:v>
                </c:pt>
                <c:pt idx="30">
                  <c:v>36207</c:v>
                </c:pt>
                <c:pt idx="31">
                  <c:v>36241.5</c:v>
                </c:pt>
                <c:pt idx="32">
                  <c:v>36242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12-4106-9227-4038AC3D31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  <c:pt idx="21">
                    <c:v>1.0989999999999999E-3</c:v>
                  </c:pt>
                  <c:pt idx="22">
                    <c:v>1.485E-3</c:v>
                  </c:pt>
                  <c:pt idx="23">
                    <c:v>9.2900000000000003E-4</c:v>
                  </c:pt>
                  <c:pt idx="24">
                    <c:v>1.09E-3</c:v>
                  </c:pt>
                  <c:pt idx="25">
                    <c:v>9.8299999999999993E-4</c:v>
                  </c:pt>
                  <c:pt idx="26">
                    <c:v>1.0369999999999999E-3</c:v>
                  </c:pt>
                  <c:pt idx="27">
                    <c:v>8.3900000000000001E-4</c:v>
                  </c:pt>
                  <c:pt idx="28">
                    <c:v>9.7000000000000005E-4</c:v>
                  </c:pt>
                  <c:pt idx="29">
                    <c:v>1.0399999999999999E-3</c:v>
                  </c:pt>
                  <c:pt idx="30">
                    <c:v>1.0430000000000001E-3</c:v>
                  </c:pt>
                  <c:pt idx="31">
                    <c:v>1.034E-3</c:v>
                  </c:pt>
                  <c:pt idx="32">
                    <c:v>1.372E-3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  <c:pt idx="21">
                    <c:v>1.0989999999999999E-3</c:v>
                  </c:pt>
                  <c:pt idx="22">
                    <c:v>1.485E-3</c:v>
                  </c:pt>
                  <c:pt idx="23">
                    <c:v>9.2900000000000003E-4</c:v>
                  </c:pt>
                  <c:pt idx="24">
                    <c:v>1.09E-3</c:v>
                  </c:pt>
                  <c:pt idx="25">
                    <c:v>9.8299999999999993E-4</c:v>
                  </c:pt>
                  <c:pt idx="26">
                    <c:v>1.0369999999999999E-3</c:v>
                  </c:pt>
                  <c:pt idx="27">
                    <c:v>8.3900000000000001E-4</c:v>
                  </c:pt>
                  <c:pt idx="28">
                    <c:v>9.7000000000000005E-4</c:v>
                  </c:pt>
                  <c:pt idx="29">
                    <c:v>1.0399999999999999E-3</c:v>
                  </c:pt>
                  <c:pt idx="30">
                    <c:v>1.0430000000000001E-3</c:v>
                  </c:pt>
                  <c:pt idx="31">
                    <c:v>1.034E-3</c:v>
                  </c:pt>
                  <c:pt idx="32">
                    <c:v>1.372E-3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  <c:pt idx="21">
                  <c:v>34309</c:v>
                </c:pt>
                <c:pt idx="22">
                  <c:v>34309.5</c:v>
                </c:pt>
                <c:pt idx="23">
                  <c:v>34337.5</c:v>
                </c:pt>
                <c:pt idx="24">
                  <c:v>34338</c:v>
                </c:pt>
                <c:pt idx="25">
                  <c:v>34373.5</c:v>
                </c:pt>
                <c:pt idx="26">
                  <c:v>34374</c:v>
                </c:pt>
                <c:pt idx="27">
                  <c:v>36180.5</c:v>
                </c:pt>
                <c:pt idx="28">
                  <c:v>36181</c:v>
                </c:pt>
                <c:pt idx="29">
                  <c:v>36206.5</c:v>
                </c:pt>
                <c:pt idx="30">
                  <c:v>36207</c:v>
                </c:pt>
                <c:pt idx="31">
                  <c:v>36241.5</c:v>
                </c:pt>
                <c:pt idx="32">
                  <c:v>36242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-9.9362118999124505E-3</c:v>
                </c:pt>
                <c:pt idx="1">
                  <c:v>-4.0357142497668974E-3</c:v>
                </c:pt>
                <c:pt idx="2">
                  <c:v>1.0584739058685955E-2</c:v>
                </c:pt>
                <c:pt idx="3">
                  <c:v>-1.3162700633984059E-4</c:v>
                </c:pt>
                <c:pt idx="4">
                  <c:v>3.068870646529831E-3</c:v>
                </c:pt>
                <c:pt idx="6">
                  <c:v>2.6708612567745149E-3</c:v>
                </c:pt>
                <c:pt idx="7">
                  <c:v>1.2713589094346389E-3</c:v>
                </c:pt>
                <c:pt idx="8">
                  <c:v>5.6340631781495176E-3</c:v>
                </c:pt>
                <c:pt idx="9">
                  <c:v>-3.6047430985490791E-3</c:v>
                </c:pt>
                <c:pt idx="10">
                  <c:v>-3.4997665716218762E-3</c:v>
                </c:pt>
                <c:pt idx="11">
                  <c:v>8.7940978119149804E-4</c:v>
                </c:pt>
                <c:pt idx="12">
                  <c:v>-6.4275868498953059E-4</c:v>
                </c:pt>
                <c:pt idx="13">
                  <c:v>3.1692414631834254E-3</c:v>
                </c:pt>
                <c:pt idx="14">
                  <c:v>-4.1186454254784621E-3</c:v>
                </c:pt>
                <c:pt idx="15">
                  <c:v>-1.5534529011347331E-3</c:v>
                </c:pt>
                <c:pt idx="16">
                  <c:v>-2.845490445906762E-3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12-4106-9227-4038AC3D31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  <c:pt idx="21">
                    <c:v>1.0989999999999999E-3</c:v>
                  </c:pt>
                  <c:pt idx="22">
                    <c:v>1.485E-3</c:v>
                  </c:pt>
                  <c:pt idx="23">
                    <c:v>9.2900000000000003E-4</c:v>
                  </c:pt>
                  <c:pt idx="24">
                    <c:v>1.09E-3</c:v>
                  </c:pt>
                  <c:pt idx="25">
                    <c:v>9.8299999999999993E-4</c:v>
                  </c:pt>
                  <c:pt idx="26">
                    <c:v>1.0369999999999999E-3</c:v>
                  </c:pt>
                  <c:pt idx="27">
                    <c:v>8.3900000000000001E-4</c:v>
                  </c:pt>
                  <c:pt idx="28">
                    <c:v>9.7000000000000005E-4</c:v>
                  </c:pt>
                  <c:pt idx="29">
                    <c:v>1.0399999999999999E-3</c:v>
                  </c:pt>
                  <c:pt idx="30">
                    <c:v>1.0430000000000001E-3</c:v>
                  </c:pt>
                  <c:pt idx="31">
                    <c:v>1.034E-3</c:v>
                  </c:pt>
                  <c:pt idx="32">
                    <c:v>1.372E-3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  <c:pt idx="21">
                    <c:v>1.0989999999999999E-3</c:v>
                  </c:pt>
                  <c:pt idx="22">
                    <c:v>1.485E-3</c:v>
                  </c:pt>
                  <c:pt idx="23">
                    <c:v>9.2900000000000003E-4</c:v>
                  </c:pt>
                  <c:pt idx="24">
                    <c:v>1.09E-3</c:v>
                  </c:pt>
                  <c:pt idx="25">
                    <c:v>9.8299999999999993E-4</c:v>
                  </c:pt>
                  <c:pt idx="26">
                    <c:v>1.0369999999999999E-3</c:v>
                  </c:pt>
                  <c:pt idx="27">
                    <c:v>8.3900000000000001E-4</c:v>
                  </c:pt>
                  <c:pt idx="28">
                    <c:v>9.7000000000000005E-4</c:v>
                  </c:pt>
                  <c:pt idx="29">
                    <c:v>1.0399999999999999E-3</c:v>
                  </c:pt>
                  <c:pt idx="30">
                    <c:v>1.0430000000000001E-3</c:v>
                  </c:pt>
                  <c:pt idx="31">
                    <c:v>1.034E-3</c:v>
                  </c:pt>
                  <c:pt idx="32">
                    <c:v>1.372E-3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  <c:pt idx="21">
                  <c:v>34309</c:v>
                </c:pt>
                <c:pt idx="22">
                  <c:v>34309.5</c:v>
                </c:pt>
                <c:pt idx="23">
                  <c:v>34337.5</c:v>
                </c:pt>
                <c:pt idx="24">
                  <c:v>34338</c:v>
                </c:pt>
                <c:pt idx="25">
                  <c:v>34373.5</c:v>
                </c:pt>
                <c:pt idx="26">
                  <c:v>34374</c:v>
                </c:pt>
                <c:pt idx="27">
                  <c:v>36180.5</c:v>
                </c:pt>
                <c:pt idx="28">
                  <c:v>36181</c:v>
                </c:pt>
                <c:pt idx="29">
                  <c:v>36206.5</c:v>
                </c:pt>
                <c:pt idx="30">
                  <c:v>36207</c:v>
                </c:pt>
                <c:pt idx="31">
                  <c:v>36241.5</c:v>
                </c:pt>
                <c:pt idx="32">
                  <c:v>36242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7">
                  <c:v>5.1386776969593484E-2</c:v>
                </c:pt>
                <c:pt idx="18">
                  <c:v>6.1775359186867718E-2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12-4106-9227-4038AC3D31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  <c:pt idx="21">
                    <c:v>1.0989999999999999E-3</c:v>
                  </c:pt>
                  <c:pt idx="22">
                    <c:v>1.485E-3</c:v>
                  </c:pt>
                  <c:pt idx="23">
                    <c:v>9.2900000000000003E-4</c:v>
                  </c:pt>
                  <c:pt idx="24">
                    <c:v>1.09E-3</c:v>
                  </c:pt>
                  <c:pt idx="25">
                    <c:v>9.8299999999999993E-4</c:v>
                  </c:pt>
                  <c:pt idx="26">
                    <c:v>1.0369999999999999E-3</c:v>
                  </c:pt>
                  <c:pt idx="27">
                    <c:v>8.3900000000000001E-4</c:v>
                  </c:pt>
                  <c:pt idx="28">
                    <c:v>9.7000000000000005E-4</c:v>
                  </c:pt>
                  <c:pt idx="29">
                    <c:v>1.0399999999999999E-3</c:v>
                  </c:pt>
                  <c:pt idx="30">
                    <c:v>1.0430000000000001E-3</c:v>
                  </c:pt>
                  <c:pt idx="31">
                    <c:v>1.034E-3</c:v>
                  </c:pt>
                  <c:pt idx="32">
                    <c:v>1.372E-3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  <c:pt idx="21">
                    <c:v>1.0989999999999999E-3</c:v>
                  </c:pt>
                  <c:pt idx="22">
                    <c:v>1.485E-3</c:v>
                  </c:pt>
                  <c:pt idx="23">
                    <c:v>9.2900000000000003E-4</c:v>
                  </c:pt>
                  <c:pt idx="24">
                    <c:v>1.09E-3</c:v>
                  </c:pt>
                  <c:pt idx="25">
                    <c:v>9.8299999999999993E-4</c:v>
                  </c:pt>
                  <c:pt idx="26">
                    <c:v>1.0369999999999999E-3</c:v>
                  </c:pt>
                  <c:pt idx="27">
                    <c:v>8.3900000000000001E-4</c:v>
                  </c:pt>
                  <c:pt idx="28">
                    <c:v>9.7000000000000005E-4</c:v>
                  </c:pt>
                  <c:pt idx="29">
                    <c:v>1.0399999999999999E-3</c:v>
                  </c:pt>
                  <c:pt idx="30">
                    <c:v>1.0430000000000001E-3</c:v>
                  </c:pt>
                  <c:pt idx="31">
                    <c:v>1.034E-3</c:v>
                  </c:pt>
                  <c:pt idx="32">
                    <c:v>1.372E-3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  <c:pt idx="21">
                  <c:v>34309</c:v>
                </c:pt>
                <c:pt idx="22">
                  <c:v>34309.5</c:v>
                </c:pt>
                <c:pt idx="23">
                  <c:v>34337.5</c:v>
                </c:pt>
                <c:pt idx="24">
                  <c:v>34338</c:v>
                </c:pt>
                <c:pt idx="25">
                  <c:v>34373.5</c:v>
                </c:pt>
                <c:pt idx="26">
                  <c:v>34374</c:v>
                </c:pt>
                <c:pt idx="27">
                  <c:v>36180.5</c:v>
                </c:pt>
                <c:pt idx="28">
                  <c:v>36181</c:v>
                </c:pt>
                <c:pt idx="29">
                  <c:v>36206.5</c:v>
                </c:pt>
                <c:pt idx="30">
                  <c:v>36207</c:v>
                </c:pt>
                <c:pt idx="31">
                  <c:v>36241.5</c:v>
                </c:pt>
                <c:pt idx="32">
                  <c:v>36242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9">
                  <c:v>4.0773594329948537E-2</c:v>
                </c:pt>
                <c:pt idx="20">
                  <c:v>2.9157726072298829E-2</c:v>
                </c:pt>
                <c:pt idx="21">
                  <c:v>3.9809717680327594E-2</c:v>
                </c:pt>
                <c:pt idx="22">
                  <c:v>3.6592617063433863E-2</c:v>
                </c:pt>
                <c:pt idx="23">
                  <c:v>3.6175635803374462E-2</c:v>
                </c:pt>
                <c:pt idx="24">
                  <c:v>3.992253280011937E-2</c:v>
                </c:pt>
                <c:pt idx="25">
                  <c:v>3.6918076977599412E-2</c:v>
                </c:pt>
                <c:pt idx="26">
                  <c:v>3.8982981655863114E-2</c:v>
                </c:pt>
                <c:pt idx="27">
                  <c:v>-5.7061998377321288E-3</c:v>
                </c:pt>
                <c:pt idx="28">
                  <c:v>2.0410009747138247E-3</c:v>
                </c:pt>
                <c:pt idx="29">
                  <c:v>-5.3877613827353343E-3</c:v>
                </c:pt>
                <c:pt idx="30">
                  <c:v>2.9474766051862389E-5</c:v>
                </c:pt>
                <c:pt idx="31">
                  <c:v>-3.1562094955006614E-3</c:v>
                </c:pt>
                <c:pt idx="32">
                  <c:v>-4.8327172335120849E-3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12-4106-9227-4038AC3D31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  <c:pt idx="21">
                    <c:v>1.0989999999999999E-3</c:v>
                  </c:pt>
                  <c:pt idx="22">
                    <c:v>1.485E-3</c:v>
                  </c:pt>
                  <c:pt idx="23">
                    <c:v>9.2900000000000003E-4</c:v>
                  </c:pt>
                  <c:pt idx="24">
                    <c:v>1.09E-3</c:v>
                  </c:pt>
                  <c:pt idx="25">
                    <c:v>9.8299999999999993E-4</c:v>
                  </c:pt>
                  <c:pt idx="26">
                    <c:v>1.0369999999999999E-3</c:v>
                  </c:pt>
                  <c:pt idx="27">
                    <c:v>8.3900000000000001E-4</c:v>
                  </c:pt>
                  <c:pt idx="28">
                    <c:v>9.7000000000000005E-4</c:v>
                  </c:pt>
                  <c:pt idx="29">
                    <c:v>1.0399999999999999E-3</c:v>
                  </c:pt>
                  <c:pt idx="30">
                    <c:v>1.0430000000000001E-3</c:v>
                  </c:pt>
                  <c:pt idx="31">
                    <c:v>1.034E-3</c:v>
                  </c:pt>
                  <c:pt idx="32">
                    <c:v>1.372E-3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  <c:pt idx="21">
                    <c:v>1.0989999999999999E-3</c:v>
                  </c:pt>
                  <c:pt idx="22">
                    <c:v>1.485E-3</c:v>
                  </c:pt>
                  <c:pt idx="23">
                    <c:v>9.2900000000000003E-4</c:v>
                  </c:pt>
                  <c:pt idx="24">
                    <c:v>1.09E-3</c:v>
                  </c:pt>
                  <c:pt idx="25">
                    <c:v>9.8299999999999993E-4</c:v>
                  </c:pt>
                  <c:pt idx="26">
                    <c:v>1.0369999999999999E-3</c:v>
                  </c:pt>
                  <c:pt idx="27">
                    <c:v>8.3900000000000001E-4</c:v>
                  </c:pt>
                  <c:pt idx="28">
                    <c:v>9.7000000000000005E-4</c:v>
                  </c:pt>
                  <c:pt idx="29">
                    <c:v>1.0399999999999999E-3</c:v>
                  </c:pt>
                  <c:pt idx="30">
                    <c:v>1.0430000000000001E-3</c:v>
                  </c:pt>
                  <c:pt idx="31">
                    <c:v>1.034E-3</c:v>
                  </c:pt>
                  <c:pt idx="32">
                    <c:v>1.372E-3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  <c:pt idx="21">
                  <c:v>34309</c:v>
                </c:pt>
                <c:pt idx="22">
                  <c:v>34309.5</c:v>
                </c:pt>
                <c:pt idx="23">
                  <c:v>34337.5</c:v>
                </c:pt>
                <c:pt idx="24">
                  <c:v>34338</c:v>
                </c:pt>
                <c:pt idx="25">
                  <c:v>34373.5</c:v>
                </c:pt>
                <c:pt idx="26">
                  <c:v>34374</c:v>
                </c:pt>
                <c:pt idx="27">
                  <c:v>36180.5</c:v>
                </c:pt>
                <c:pt idx="28">
                  <c:v>36181</c:v>
                </c:pt>
                <c:pt idx="29">
                  <c:v>36206.5</c:v>
                </c:pt>
                <c:pt idx="30">
                  <c:v>36207</c:v>
                </c:pt>
                <c:pt idx="31">
                  <c:v>36241.5</c:v>
                </c:pt>
                <c:pt idx="32">
                  <c:v>36242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12-4106-9227-4038AC3D31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  <c:pt idx="21">
                    <c:v>1.0989999999999999E-3</c:v>
                  </c:pt>
                  <c:pt idx="22">
                    <c:v>1.485E-3</c:v>
                  </c:pt>
                  <c:pt idx="23">
                    <c:v>9.2900000000000003E-4</c:v>
                  </c:pt>
                  <c:pt idx="24">
                    <c:v>1.09E-3</c:v>
                  </c:pt>
                  <c:pt idx="25">
                    <c:v>9.8299999999999993E-4</c:v>
                  </c:pt>
                  <c:pt idx="26">
                    <c:v>1.0369999999999999E-3</c:v>
                  </c:pt>
                  <c:pt idx="27">
                    <c:v>8.3900000000000001E-4</c:v>
                  </c:pt>
                  <c:pt idx="28">
                    <c:v>9.7000000000000005E-4</c:v>
                  </c:pt>
                  <c:pt idx="29">
                    <c:v>1.0399999999999999E-3</c:v>
                  </c:pt>
                  <c:pt idx="30">
                    <c:v>1.0430000000000001E-3</c:v>
                  </c:pt>
                  <c:pt idx="31">
                    <c:v>1.034E-3</c:v>
                  </c:pt>
                  <c:pt idx="32">
                    <c:v>1.372E-3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  <c:pt idx="21">
                    <c:v>1.0989999999999999E-3</c:v>
                  </c:pt>
                  <c:pt idx="22">
                    <c:v>1.485E-3</c:v>
                  </c:pt>
                  <c:pt idx="23">
                    <c:v>9.2900000000000003E-4</c:v>
                  </c:pt>
                  <c:pt idx="24">
                    <c:v>1.09E-3</c:v>
                  </c:pt>
                  <c:pt idx="25">
                    <c:v>9.8299999999999993E-4</c:v>
                  </c:pt>
                  <c:pt idx="26">
                    <c:v>1.0369999999999999E-3</c:v>
                  </c:pt>
                  <c:pt idx="27">
                    <c:v>8.3900000000000001E-4</c:v>
                  </c:pt>
                  <c:pt idx="28">
                    <c:v>9.7000000000000005E-4</c:v>
                  </c:pt>
                  <c:pt idx="29">
                    <c:v>1.0399999999999999E-3</c:v>
                  </c:pt>
                  <c:pt idx="30">
                    <c:v>1.0430000000000001E-3</c:v>
                  </c:pt>
                  <c:pt idx="31">
                    <c:v>1.034E-3</c:v>
                  </c:pt>
                  <c:pt idx="32">
                    <c:v>1.372E-3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  <c:pt idx="21">
                  <c:v>34309</c:v>
                </c:pt>
                <c:pt idx="22">
                  <c:v>34309.5</c:v>
                </c:pt>
                <c:pt idx="23">
                  <c:v>34337.5</c:v>
                </c:pt>
                <c:pt idx="24">
                  <c:v>34338</c:v>
                </c:pt>
                <c:pt idx="25">
                  <c:v>34373.5</c:v>
                </c:pt>
                <c:pt idx="26">
                  <c:v>34374</c:v>
                </c:pt>
                <c:pt idx="27">
                  <c:v>36180.5</c:v>
                </c:pt>
                <c:pt idx="28">
                  <c:v>36181</c:v>
                </c:pt>
                <c:pt idx="29">
                  <c:v>36206.5</c:v>
                </c:pt>
                <c:pt idx="30">
                  <c:v>36207</c:v>
                </c:pt>
                <c:pt idx="31">
                  <c:v>36241.5</c:v>
                </c:pt>
                <c:pt idx="32">
                  <c:v>36242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12-4106-9227-4038AC3D31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  <c:pt idx="21">
                  <c:v>34309</c:v>
                </c:pt>
                <c:pt idx="22">
                  <c:v>34309.5</c:v>
                </c:pt>
                <c:pt idx="23">
                  <c:v>34337.5</c:v>
                </c:pt>
                <c:pt idx="24">
                  <c:v>34338</c:v>
                </c:pt>
                <c:pt idx="25">
                  <c:v>34373.5</c:v>
                </c:pt>
                <c:pt idx="26">
                  <c:v>34374</c:v>
                </c:pt>
                <c:pt idx="27">
                  <c:v>36180.5</c:v>
                </c:pt>
                <c:pt idx="28">
                  <c:v>36181</c:v>
                </c:pt>
                <c:pt idx="29">
                  <c:v>36206.5</c:v>
                </c:pt>
                <c:pt idx="30">
                  <c:v>36207</c:v>
                </c:pt>
                <c:pt idx="31">
                  <c:v>36241.5</c:v>
                </c:pt>
                <c:pt idx="32">
                  <c:v>36242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-2.7373692141053462E-3</c:v>
                </c:pt>
                <c:pt idx="1">
                  <c:v>-2.7370812458958355E-3</c:v>
                </c:pt>
                <c:pt idx="2">
                  <c:v>-5.8423091158921799E-4</c:v>
                </c:pt>
                <c:pt idx="3">
                  <c:v>-4.7797064227954149E-4</c:v>
                </c:pt>
                <c:pt idx="4">
                  <c:v>-4.776826740700308E-4</c:v>
                </c:pt>
                <c:pt idx="5">
                  <c:v>-4.771067376510077E-4</c:v>
                </c:pt>
                <c:pt idx="6">
                  <c:v>-4.7653080123198546E-4</c:v>
                </c:pt>
                <c:pt idx="7">
                  <c:v>-4.762428330224739E-4</c:v>
                </c:pt>
                <c:pt idx="8">
                  <c:v>-4.3995883862404765E-4</c:v>
                </c:pt>
                <c:pt idx="9">
                  <c:v>5.7916065483650837E-4</c:v>
                </c:pt>
                <c:pt idx="10">
                  <c:v>5.8204033693162174E-4</c:v>
                </c:pt>
                <c:pt idx="11">
                  <c:v>2.7688709199605744E-3</c:v>
                </c:pt>
                <c:pt idx="12">
                  <c:v>3.2189652314267652E-3</c:v>
                </c:pt>
                <c:pt idx="13">
                  <c:v>3.3416396886785868E-3</c:v>
                </c:pt>
                <c:pt idx="14">
                  <c:v>3.6958405863775088E-3</c:v>
                </c:pt>
                <c:pt idx="15">
                  <c:v>3.7335644218234915E-3</c:v>
                </c:pt>
                <c:pt idx="16">
                  <c:v>3.7381719131756724E-3</c:v>
                </c:pt>
                <c:pt idx="17">
                  <c:v>2.2968113007922498E-2</c:v>
                </c:pt>
                <c:pt idx="18">
                  <c:v>2.3019371349215514E-2</c:v>
                </c:pt>
                <c:pt idx="19">
                  <c:v>2.3481272357271668E-2</c:v>
                </c:pt>
                <c:pt idx="20">
                  <c:v>2.3587820594790858E-2</c:v>
                </c:pt>
                <c:pt idx="21">
                  <c:v>2.3497974513423326E-2</c:v>
                </c:pt>
                <c:pt idx="22">
                  <c:v>2.3498262481632837E-2</c:v>
                </c:pt>
                <c:pt idx="23">
                  <c:v>2.351438870136547E-2</c:v>
                </c:pt>
                <c:pt idx="24">
                  <c:v>2.3514676669574981E-2</c:v>
                </c:pt>
                <c:pt idx="25">
                  <c:v>2.3535122412450284E-2</c:v>
                </c:pt>
                <c:pt idx="26">
                  <c:v>2.3535410380659795E-2</c:v>
                </c:pt>
                <c:pt idx="27">
                  <c:v>2.457583952162419E-2</c:v>
                </c:pt>
                <c:pt idx="28">
                  <c:v>2.4576127489833701E-2</c:v>
                </c:pt>
                <c:pt idx="29">
                  <c:v>2.4590813868518777E-2</c:v>
                </c:pt>
                <c:pt idx="30">
                  <c:v>2.4591101836728291E-2</c:v>
                </c:pt>
                <c:pt idx="31">
                  <c:v>2.461097164318457E-2</c:v>
                </c:pt>
                <c:pt idx="32">
                  <c:v>2.4611259611394081E-2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12-4106-9227-4038AC3D3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317056"/>
        <c:axId val="1"/>
      </c:scatterChart>
      <c:valAx>
        <c:axId val="45231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17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V759 Cen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86-4D0B-8479-B6680964682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-3.3067499971366487E-3</c:v>
                </c:pt>
                <c:pt idx="1">
                  <c:v>2.6176049941568635E-3</c:v>
                </c:pt>
                <c:pt idx="2">
                  <c:v>-1.3800600063405E-3</c:v>
                </c:pt>
                <c:pt idx="3">
                  <c:v>-3.2930649977060966E-3</c:v>
                </c:pt>
                <c:pt idx="4">
                  <c:v>-6.870999641250819E-5</c:v>
                </c:pt>
                <c:pt idx="6">
                  <c:v>-3.7129000702407211E-4</c:v>
                </c:pt>
                <c:pt idx="7">
                  <c:v>-1.7469350059400313E-3</c:v>
                </c:pt>
                <c:pt idx="8">
                  <c:v>5.621794996841345E-3</c:v>
                </c:pt>
                <c:pt idx="9">
                  <c:v>8.0814140004804358E-2</c:v>
                </c:pt>
                <c:pt idx="10">
                  <c:v>8.1157690001418814E-2</c:v>
                </c:pt>
                <c:pt idx="11">
                  <c:v>6.9733914999233093E-2</c:v>
                </c:pt>
                <c:pt idx="12">
                  <c:v>-9.1474865002965089E-2</c:v>
                </c:pt>
                <c:pt idx="13">
                  <c:v>-7.7499635001004208E-2</c:v>
                </c:pt>
                <c:pt idx="14">
                  <c:v>-5.5442985001718625E-2</c:v>
                </c:pt>
                <c:pt idx="15">
                  <c:v>-4.9752480001188815E-2</c:v>
                </c:pt>
                <c:pt idx="16">
                  <c:v>-5.0662800000282004E-2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86-4D0B-8479-B6680964682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86-4D0B-8479-B6680964682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86-4D0B-8479-B6680964682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86-4D0B-8479-B6680964682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86-4D0B-8479-B6680964682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86-4D0B-8479-B6680964682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2.8724116907120713E-2</c:v>
                </c:pt>
                <c:pt idx="1">
                  <c:v>2.8721284821048777E-2</c:v>
                </c:pt>
                <c:pt idx="2">
                  <c:v>7.5457772611596651E-3</c:v>
                </c:pt>
                <c:pt idx="3">
                  <c:v>6.5007375006141148E-3</c:v>
                </c:pt>
                <c:pt idx="4">
                  <c:v>6.4979054145421749E-3</c:v>
                </c:pt>
                <c:pt idx="5">
                  <c:v>6.4922412423982969E-3</c:v>
                </c:pt>
                <c:pt idx="6">
                  <c:v>6.4865770702544189E-3</c:v>
                </c:pt>
                <c:pt idx="7">
                  <c:v>6.4837449841824791E-3</c:v>
                </c:pt>
                <c:pt idx="8">
                  <c:v>6.126902139118145E-3</c:v>
                </c:pt>
                <c:pt idx="9">
                  <c:v>-3.8958504694745488E-3</c:v>
                </c:pt>
                <c:pt idx="10">
                  <c:v>-3.9241713301939405E-3</c:v>
                </c:pt>
                <c:pt idx="11">
                  <c:v>-2.5433865046571871E-2</c:v>
                </c:pt>
                <c:pt idx="12">
                  <c:v>-2.9863247663084722E-2</c:v>
                </c:pt>
                <c:pt idx="13">
                  <c:v>-3.1069716329730802E-2</c:v>
                </c:pt>
                <c:pt idx="14">
                  <c:v>-3.4553182198215973E-2</c:v>
                </c:pt>
                <c:pt idx="15">
                  <c:v>-3.4924185473639999E-2</c:v>
                </c:pt>
                <c:pt idx="16">
                  <c:v>-3.496949885079103E-2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86-4D0B-8479-B66809646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277944"/>
        <c:axId val="1"/>
      </c:scatterChart>
      <c:valAx>
        <c:axId val="464277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277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V759 Cen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5">
                  <c:v>-0.39395129000331508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17-4A29-9075-3E773EB98C9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-0.59423368499847129</c:v>
                </c:pt>
                <c:pt idx="1">
                  <c:v>-0.58830932999990182</c:v>
                </c:pt>
                <c:pt idx="2">
                  <c:v>-0.39533135000237962</c:v>
                </c:pt>
                <c:pt idx="3">
                  <c:v>-0.39724435500102118</c:v>
                </c:pt>
                <c:pt idx="4">
                  <c:v>-0.39401999999972759</c:v>
                </c:pt>
                <c:pt idx="6">
                  <c:v>-0.39432258000306319</c:v>
                </c:pt>
                <c:pt idx="7">
                  <c:v>-0.39569822500197915</c:v>
                </c:pt>
                <c:pt idx="8">
                  <c:v>-0.38832949500647373</c:v>
                </c:pt>
                <c:pt idx="9">
                  <c:v>-0.31313714999851072</c:v>
                </c:pt>
                <c:pt idx="10">
                  <c:v>-0.31279360000189627</c:v>
                </c:pt>
                <c:pt idx="11">
                  <c:v>-0.12724173000606243</c:v>
                </c:pt>
                <c:pt idx="12">
                  <c:v>-9.1474865002965089E-2</c:v>
                </c:pt>
                <c:pt idx="13">
                  <c:v>-7.7499635001004208E-2</c:v>
                </c:pt>
                <c:pt idx="14">
                  <c:v>-5.5442985001718625E-2</c:v>
                </c:pt>
                <c:pt idx="15">
                  <c:v>-4.9752480001188815E-2</c:v>
                </c:pt>
                <c:pt idx="16">
                  <c:v>-5.0662800000282004E-2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17-4A29-9075-3E773EB98C9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17-4A29-9075-3E773EB98C9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17-4A29-9075-3E773EB98C9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17-4A29-9075-3E773EB98C9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17-4A29-9075-3E773EB98C9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17-4A29-9075-3E773EB98C9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-0.58429747309989488</c:v>
                </c:pt>
                <c:pt idx="1">
                  <c:v>-0.58427361575282566</c:v>
                </c:pt>
                <c:pt idx="2">
                  <c:v>-0.40591608906385102</c:v>
                </c:pt>
                <c:pt idx="3">
                  <c:v>-0.3971127279953342</c:v>
                </c:pt>
                <c:pt idx="4">
                  <c:v>-0.39708887064826504</c:v>
                </c:pt>
                <c:pt idx="5">
                  <c:v>-0.39704115595412676</c:v>
                </c:pt>
                <c:pt idx="6">
                  <c:v>-0.39699344125998842</c:v>
                </c:pt>
                <c:pt idx="7">
                  <c:v>-0.39696958391291925</c:v>
                </c:pt>
                <c:pt idx="8">
                  <c:v>-0.39396355818220624</c:v>
                </c:pt>
                <c:pt idx="9">
                  <c:v>-0.30953240690447997</c:v>
                </c:pt>
                <c:pt idx="10">
                  <c:v>-0.30929383343378847</c:v>
                </c:pt>
                <c:pt idx="11">
                  <c:v>-0.12812113979065387</c:v>
                </c:pt>
                <c:pt idx="12">
                  <c:v>-9.0832106321570516E-2</c:v>
                </c:pt>
                <c:pt idx="13">
                  <c:v>-8.0668876470112061E-2</c:v>
                </c:pt>
                <c:pt idx="14">
                  <c:v>-5.1324339575055999E-2</c:v>
                </c:pt>
                <c:pt idx="15">
                  <c:v>-4.8199027108997206E-2</c:v>
                </c:pt>
                <c:pt idx="16">
                  <c:v>-4.7817309555890808E-2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17-4A29-9075-3E773EB98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276632"/>
        <c:axId val="1"/>
      </c:scatterChart>
      <c:valAx>
        <c:axId val="464276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276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19</xdr:col>
      <xdr:colOff>133350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B3A17A70-712A-B838-CE22-A6D64F613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F5B42F-E6B5-B292-20AA-9398D2385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BAAB4AF-0144-4A8B-A1F9-B29728F38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40"/>
  <sheetViews>
    <sheetView tabSelected="1" workbookViewId="0">
      <pane xSplit="13" ySplit="21" topLeftCell="N34" activePane="bottomRight" state="frozen"/>
      <selection pane="topRight" activeCell="N1" sqref="N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7109375" customWidth="1"/>
  </cols>
  <sheetData>
    <row r="1" spans="1:21" ht="20.25" x14ac:dyDescent="0.3">
      <c r="A1" s="1" t="s">
        <v>56</v>
      </c>
      <c r="S1" s="46"/>
      <c r="T1" s="47"/>
      <c r="U1" s="46"/>
    </row>
    <row r="2" spans="1:21" x14ac:dyDescent="0.2">
      <c r="A2" t="s">
        <v>28</v>
      </c>
      <c r="B2" s="29" t="s">
        <v>45</v>
      </c>
      <c r="D2" s="3"/>
      <c r="S2" s="46"/>
      <c r="T2" s="47"/>
      <c r="U2" s="46"/>
    </row>
    <row r="3" spans="1:21" ht="13.5" thickBot="1" x14ac:dyDescent="0.25">
      <c r="S3" s="46"/>
      <c r="T3" s="46"/>
      <c r="U3" s="46"/>
    </row>
    <row r="4" spans="1:21" ht="14.25" thickTop="1" thickBot="1" x14ac:dyDescent="0.25">
      <c r="A4" s="5" t="s">
        <v>3</v>
      </c>
      <c r="C4" s="8">
        <v>42196.097320000001</v>
      </c>
      <c r="D4" s="9">
        <v>0.39395129000000001</v>
      </c>
      <c r="S4" s="46"/>
      <c r="T4" s="46"/>
      <c r="U4" s="46"/>
    </row>
    <row r="5" spans="1:21" ht="13.5" thickTop="1" x14ac:dyDescent="0.2">
      <c r="A5" s="11" t="s">
        <v>35</v>
      </c>
      <c r="B5" s="12"/>
      <c r="C5" s="13">
        <v>-9.5</v>
      </c>
      <c r="D5" s="12" t="s">
        <v>36</v>
      </c>
      <c r="S5" s="46"/>
      <c r="T5" s="46"/>
      <c r="U5" s="46"/>
    </row>
    <row r="6" spans="1:21" x14ac:dyDescent="0.2">
      <c r="A6" s="5" t="s">
        <v>4</v>
      </c>
    </row>
    <row r="7" spans="1:21" x14ac:dyDescent="0.2">
      <c r="A7" t="s">
        <v>5</v>
      </c>
      <c r="C7">
        <v>45079.772945490447</v>
      </c>
    </row>
    <row r="8" spans="1:21" x14ac:dyDescent="0.2">
      <c r="A8" t="s">
        <v>6</v>
      </c>
      <c r="C8">
        <v>0.39399900469413829</v>
      </c>
    </row>
    <row r="9" spans="1:21" x14ac:dyDescent="0.2">
      <c r="A9" s="27" t="s">
        <v>40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21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21" x14ac:dyDescent="0.2">
      <c r="A11" s="12" t="s">
        <v>19</v>
      </c>
      <c r="B11" s="12"/>
      <c r="C11" s="24">
        <f ca="1">INTERCEPT(INDIRECT($D$9):G992,INDIRECT($C$9):F992)</f>
        <v>3.7381719131756724E-3</v>
      </c>
      <c r="D11" s="3"/>
      <c r="E11" s="12"/>
    </row>
    <row r="12" spans="1:21" x14ac:dyDescent="0.2">
      <c r="A12" s="12" t="s">
        <v>20</v>
      </c>
      <c r="B12" s="12"/>
      <c r="C12" s="24">
        <f ca="1">SLOPE(INDIRECT($D$9):G992,INDIRECT($C$9):F992)</f>
        <v>5.75936419022637E-7</v>
      </c>
      <c r="D12" s="3"/>
      <c r="E12" s="12"/>
    </row>
    <row r="13" spans="1:21" x14ac:dyDescent="0.2">
      <c r="A13" s="12" t="s">
        <v>23</v>
      </c>
      <c r="B13" s="12"/>
      <c r="C13" s="3" t="s">
        <v>17</v>
      </c>
    </row>
    <row r="14" spans="1:21" x14ac:dyDescent="0.2">
      <c r="A14" s="12"/>
      <c r="B14" s="12"/>
      <c r="C14" s="12"/>
    </row>
    <row r="15" spans="1:21" x14ac:dyDescent="0.2">
      <c r="A15" s="14" t="s">
        <v>21</v>
      </c>
      <c r="B15" s="12"/>
      <c r="C15" s="15">
        <f ca="1">(C7+C11)+(C8+C12)*INT(MAX(F21:F3533))</f>
        <v>59359.109484875022</v>
      </c>
      <c r="E15" s="16" t="s">
        <v>41</v>
      </c>
      <c r="F15" s="13">
        <v>1</v>
      </c>
    </row>
    <row r="16" spans="1:21" x14ac:dyDescent="0.2">
      <c r="A16" s="18" t="s">
        <v>7</v>
      </c>
      <c r="B16" s="12"/>
      <c r="C16" s="19">
        <f ca="1">+C8+C12</f>
        <v>0.39399958063055729</v>
      </c>
      <c r="E16" s="16" t="s">
        <v>37</v>
      </c>
      <c r="F16" s="17">
        <f ca="1">NOW()+15018.5+$C$5/24</f>
        <v>60325.715772800926</v>
      </c>
    </row>
    <row r="17" spans="1:17" ht="13.5" thickBot="1" x14ac:dyDescent="0.25">
      <c r="A17" s="16" t="s">
        <v>34</v>
      </c>
      <c r="B17" s="12"/>
      <c r="C17" s="12">
        <f>COUNT(C21:C2191)</f>
        <v>33</v>
      </c>
      <c r="E17" s="16" t="s">
        <v>42</v>
      </c>
      <c r="F17" s="17">
        <f ca="1">ROUND(2*(F16-$C$7)/$C$8,0)/2+F15</f>
        <v>38696.5</v>
      </c>
    </row>
    <row r="18" spans="1:17" ht="14.25" thickTop="1" thickBot="1" x14ac:dyDescent="0.25">
      <c r="A18" s="18" t="s">
        <v>8</v>
      </c>
      <c r="B18" s="12"/>
      <c r="C18" s="21">
        <f ca="1">+C15</f>
        <v>59359.109484875022</v>
      </c>
      <c r="D18" s="40">
        <f ca="1">+C16</f>
        <v>0.39399958063055729</v>
      </c>
      <c r="E18" s="16" t="s">
        <v>43</v>
      </c>
      <c r="F18" s="26">
        <f ca="1">ROUND(2*(F16-$C$15)/$C$16,0)/2+F15</f>
        <v>2454.5</v>
      </c>
    </row>
    <row r="19" spans="1:17" ht="13.5" thickTop="1" x14ac:dyDescent="0.2">
      <c r="E19" s="16" t="s">
        <v>38</v>
      </c>
      <c r="F19" s="20">
        <f ca="1">+$C$15+$C$16*F18-15018.5-$C$5/24</f>
        <v>45308.077288866058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51</v>
      </c>
      <c r="J20" s="7" t="s">
        <v>48</v>
      </c>
      <c r="K20" s="7" t="s">
        <v>1</v>
      </c>
      <c r="L20" s="7" t="s">
        <v>54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7" ht="12" customHeight="1" x14ac:dyDescent="0.2">
      <c r="A21" s="30" t="s">
        <v>46</v>
      </c>
      <c r="B21" s="31" t="s">
        <v>47</v>
      </c>
      <c r="C21" s="30">
        <v>40649.835200000001</v>
      </c>
      <c r="D21" s="30" t="s">
        <v>48</v>
      </c>
      <c r="E21">
        <f t="shared" ref="E21:E37" si="0">+(C21-C$7)/C$8</f>
        <v>-11243.525218875642</v>
      </c>
      <c r="F21">
        <f t="shared" ref="F21:F36" si="1">ROUND(2*E21,0)/2</f>
        <v>-11243.5</v>
      </c>
      <c r="G21">
        <f t="shared" ref="G21:G37" si="2">+C21-(C$7+F21*C$8)</f>
        <v>-9.9362118999124505E-3</v>
      </c>
      <c r="J21">
        <f>+G21</f>
        <v>-9.9362118999124505E-3</v>
      </c>
      <c r="O21">
        <f t="shared" ref="O21:O37" ca="1" si="3">+C$11+C$12*$F21</f>
        <v>-2.7373692141053462E-3</v>
      </c>
      <c r="Q21" s="2">
        <f t="shared" ref="Q21:Q37" si="4">+C21-15018.5</f>
        <v>25631.335200000001</v>
      </c>
    </row>
    <row r="22" spans="1:17" ht="12" customHeight="1" x14ac:dyDescent="0.2">
      <c r="A22" s="30" t="s">
        <v>46</v>
      </c>
      <c r="B22" s="31" t="s">
        <v>49</v>
      </c>
      <c r="C22" s="30">
        <v>40650.038099999998</v>
      </c>
      <c r="D22" s="30" t="s">
        <v>48</v>
      </c>
      <c r="E22">
        <f t="shared" si="0"/>
        <v>-11243.01024295545</v>
      </c>
      <c r="F22">
        <f t="shared" si="1"/>
        <v>-11243</v>
      </c>
      <c r="G22">
        <f t="shared" si="2"/>
        <v>-4.0357142497668974E-3</v>
      </c>
      <c r="J22">
        <f>+G22</f>
        <v>-4.0357142497668974E-3</v>
      </c>
      <c r="O22">
        <f t="shared" ca="1" si="3"/>
        <v>-2.7370812458958355E-3</v>
      </c>
      <c r="Q22" s="2">
        <f t="shared" si="4"/>
        <v>25631.538099999998</v>
      </c>
    </row>
    <row r="23" spans="1:17" ht="12" customHeight="1" x14ac:dyDescent="0.2">
      <c r="A23" s="30" t="s">
        <v>46</v>
      </c>
      <c r="B23" s="31" t="s">
        <v>49</v>
      </c>
      <c r="C23" s="30">
        <v>42122.820999999996</v>
      </c>
      <c r="D23" s="30" t="s">
        <v>48</v>
      </c>
      <c r="E23">
        <f t="shared" si="0"/>
        <v>-7504.9731351121945</v>
      </c>
      <c r="F23">
        <f t="shared" si="1"/>
        <v>-7505</v>
      </c>
      <c r="G23">
        <f t="shared" si="2"/>
        <v>1.0584739058685955E-2</v>
      </c>
      <c r="J23">
        <f>+G23</f>
        <v>1.0584739058685955E-2</v>
      </c>
      <c r="O23">
        <f t="shared" ca="1" si="3"/>
        <v>-5.8423091158921799E-4</v>
      </c>
      <c r="Q23" s="2">
        <f t="shared" si="4"/>
        <v>27104.320999999996</v>
      </c>
    </row>
    <row r="24" spans="1:17" ht="12" customHeight="1" x14ac:dyDescent="0.2">
      <c r="A24" s="30" t="s">
        <v>46</v>
      </c>
      <c r="B24" s="31" t="s">
        <v>47</v>
      </c>
      <c r="C24" s="30">
        <v>42195.503100000002</v>
      </c>
      <c r="D24" s="30" t="s">
        <v>48</v>
      </c>
      <c r="E24">
        <f t="shared" si="0"/>
        <v>-7320.5003340795402</v>
      </c>
      <c r="F24">
        <f t="shared" si="1"/>
        <v>-7320.5</v>
      </c>
      <c r="G24">
        <f t="shared" si="2"/>
        <v>-1.3162700633984059E-4</v>
      </c>
      <c r="J24">
        <f>+G24</f>
        <v>-1.3162700633984059E-4</v>
      </c>
      <c r="O24">
        <f t="shared" ca="1" si="3"/>
        <v>-4.7797064227954149E-4</v>
      </c>
      <c r="Q24" s="2">
        <f t="shared" si="4"/>
        <v>27177.003100000002</v>
      </c>
    </row>
    <row r="25" spans="1:17" ht="12" customHeight="1" x14ac:dyDescent="0.2">
      <c r="A25" s="30" t="s">
        <v>46</v>
      </c>
      <c r="B25" s="31" t="s">
        <v>49</v>
      </c>
      <c r="C25" s="30">
        <v>42195.703300000001</v>
      </c>
      <c r="D25" s="30" t="s">
        <v>48</v>
      </c>
      <c r="E25">
        <f t="shared" si="0"/>
        <v>-7319.9922109685322</v>
      </c>
      <c r="F25">
        <f t="shared" si="1"/>
        <v>-7320</v>
      </c>
      <c r="G25">
        <f t="shared" si="2"/>
        <v>3.068870646529831E-3</v>
      </c>
      <c r="J25">
        <f>+G25</f>
        <v>3.068870646529831E-3</v>
      </c>
      <c r="O25">
        <f t="shared" ca="1" si="3"/>
        <v>-4.776826740700308E-4</v>
      </c>
      <c r="Q25" s="2">
        <f t="shared" si="4"/>
        <v>27177.203300000001</v>
      </c>
    </row>
    <row r="26" spans="1:17" ht="12" customHeight="1" x14ac:dyDescent="0.2">
      <c r="A26" t="s">
        <v>15</v>
      </c>
      <c r="C26" s="10">
        <v>42196.097320000001</v>
      </c>
      <c r="D26" s="10" t="s">
        <v>17</v>
      </c>
      <c r="E26">
        <f t="shared" si="0"/>
        <v>-7318.9921576808201</v>
      </c>
      <c r="F26">
        <f t="shared" si="1"/>
        <v>-7319</v>
      </c>
      <c r="G26">
        <f t="shared" si="2"/>
        <v>3.0898659533704631E-3</v>
      </c>
      <c r="H26">
        <f>+G26</f>
        <v>3.0898659533704631E-3</v>
      </c>
      <c r="O26">
        <f t="shared" ca="1" si="3"/>
        <v>-4.771067376510077E-4</v>
      </c>
      <c r="Q26" s="2">
        <f t="shared" si="4"/>
        <v>27177.597320000001</v>
      </c>
    </row>
    <row r="27" spans="1:17" ht="12" customHeight="1" x14ac:dyDescent="0.2">
      <c r="A27" s="30" t="s">
        <v>46</v>
      </c>
      <c r="B27" s="31" t="s">
        <v>49</v>
      </c>
      <c r="C27" s="30">
        <v>42196.490899999997</v>
      </c>
      <c r="D27" s="30" t="s">
        <v>48</v>
      </c>
      <c r="E27">
        <f t="shared" si="0"/>
        <v>-7317.9932211472069</v>
      </c>
      <c r="F27">
        <f t="shared" si="1"/>
        <v>-7318</v>
      </c>
      <c r="G27">
        <f t="shared" si="2"/>
        <v>2.6708612567745149E-3</v>
      </c>
      <c r="J27">
        <f t="shared" ref="J27:J37" si="5">+G27</f>
        <v>2.6708612567745149E-3</v>
      </c>
      <c r="O27">
        <f t="shared" ca="1" si="3"/>
        <v>-4.7653080123198546E-4</v>
      </c>
      <c r="Q27" s="2">
        <f t="shared" si="4"/>
        <v>27177.990899999997</v>
      </c>
    </row>
    <row r="28" spans="1:17" ht="12" customHeight="1" x14ac:dyDescent="0.2">
      <c r="A28" s="30" t="s">
        <v>46</v>
      </c>
      <c r="B28" s="31" t="s">
        <v>47</v>
      </c>
      <c r="C28" s="30">
        <v>42196.686499999996</v>
      </c>
      <c r="D28" s="30" t="s">
        <v>48</v>
      </c>
      <c r="E28">
        <f t="shared" si="0"/>
        <v>-7317.4967731925954</v>
      </c>
      <c r="F28">
        <f t="shared" si="1"/>
        <v>-7317.5</v>
      </c>
      <c r="G28">
        <f t="shared" si="2"/>
        <v>1.2713589094346389E-3</v>
      </c>
      <c r="J28">
        <f t="shared" si="5"/>
        <v>1.2713589094346389E-3</v>
      </c>
      <c r="O28">
        <f t="shared" ca="1" si="3"/>
        <v>-4.762428330224739E-4</v>
      </c>
      <c r="Q28" s="2">
        <f t="shared" si="4"/>
        <v>27178.186499999996</v>
      </c>
    </row>
    <row r="29" spans="1:17" ht="12" customHeight="1" x14ac:dyDescent="0.2">
      <c r="A29" s="30" t="s">
        <v>46</v>
      </c>
      <c r="B29" s="31" t="s">
        <v>47</v>
      </c>
      <c r="C29" s="30">
        <v>42221.512799999997</v>
      </c>
      <c r="D29" s="30" t="s">
        <v>48</v>
      </c>
      <c r="E29">
        <f t="shared" si="0"/>
        <v>-7254.4857003111465</v>
      </c>
      <c r="F29">
        <f t="shared" si="1"/>
        <v>-7254.5</v>
      </c>
      <c r="G29">
        <f t="shared" si="2"/>
        <v>5.6340631781495176E-3</v>
      </c>
      <c r="J29">
        <f t="shared" si="5"/>
        <v>5.6340631781495176E-3</v>
      </c>
      <c r="O29">
        <f t="shared" ca="1" si="3"/>
        <v>-4.3995883862404765E-4</v>
      </c>
      <c r="Q29" s="2">
        <f t="shared" si="4"/>
        <v>27203.012799999997</v>
      </c>
    </row>
    <row r="30" spans="1:17" ht="12" customHeight="1" x14ac:dyDescent="0.2">
      <c r="A30" s="30" t="s">
        <v>46</v>
      </c>
      <c r="B30" s="31" t="s">
        <v>49</v>
      </c>
      <c r="C30" s="30">
        <v>42918.684800000003</v>
      </c>
      <c r="D30" s="30" t="s">
        <v>48</v>
      </c>
      <c r="E30">
        <f t="shared" si="0"/>
        <v>-5485.0091491172652</v>
      </c>
      <c r="F30">
        <f t="shared" si="1"/>
        <v>-5485</v>
      </c>
      <c r="G30">
        <f t="shared" si="2"/>
        <v>-3.6047430985490791E-3</v>
      </c>
      <c r="J30">
        <f t="shared" si="5"/>
        <v>-3.6047430985490791E-3</v>
      </c>
      <c r="O30">
        <f t="shared" ca="1" si="3"/>
        <v>5.7916065483650837E-4</v>
      </c>
      <c r="Q30" s="2">
        <f t="shared" si="4"/>
        <v>27900.184800000003</v>
      </c>
    </row>
    <row r="31" spans="1:17" ht="12" customHeight="1" x14ac:dyDescent="0.2">
      <c r="A31" s="30" t="s">
        <v>46</v>
      </c>
      <c r="B31" s="31" t="s">
        <v>49</v>
      </c>
      <c r="C31" s="30">
        <v>42920.654900000001</v>
      </c>
      <c r="D31" s="30" t="s">
        <v>48</v>
      </c>
      <c r="E31">
        <f t="shared" si="0"/>
        <v>-5480.0088826787041</v>
      </c>
      <c r="F31">
        <f t="shared" si="1"/>
        <v>-5480</v>
      </c>
      <c r="G31">
        <f t="shared" si="2"/>
        <v>-3.4997665716218762E-3</v>
      </c>
      <c r="J31">
        <f t="shared" si="5"/>
        <v>-3.4997665716218762E-3</v>
      </c>
      <c r="O31">
        <f t="shared" ca="1" si="3"/>
        <v>5.8204033693162174E-4</v>
      </c>
      <c r="Q31" s="2">
        <f t="shared" si="4"/>
        <v>27902.154900000001</v>
      </c>
    </row>
    <row r="32" spans="1:17" ht="12" customHeight="1" x14ac:dyDescent="0.2">
      <c r="A32" s="30" t="s">
        <v>46</v>
      </c>
      <c r="B32" s="31" t="s">
        <v>49</v>
      </c>
      <c r="C32" s="30">
        <v>44416.673499999997</v>
      </c>
      <c r="D32" s="30" t="s">
        <v>48</v>
      </c>
      <c r="E32">
        <f t="shared" si="0"/>
        <v>-1682.9977679898325</v>
      </c>
      <c r="F32">
        <f t="shared" si="1"/>
        <v>-1683</v>
      </c>
      <c r="G32">
        <f t="shared" si="2"/>
        <v>8.7940978119149804E-4</v>
      </c>
      <c r="J32">
        <f t="shared" si="5"/>
        <v>8.7940978119149804E-4</v>
      </c>
      <c r="O32">
        <f t="shared" ca="1" si="3"/>
        <v>2.7688709199605744E-3</v>
      </c>
      <c r="Q32" s="2">
        <f t="shared" si="4"/>
        <v>29398.173499999997</v>
      </c>
    </row>
    <row r="33" spans="1:20" ht="12" customHeight="1" x14ac:dyDescent="0.2">
      <c r="A33" s="30" t="s">
        <v>46</v>
      </c>
      <c r="B33" s="31" t="s">
        <v>47</v>
      </c>
      <c r="C33" s="30">
        <v>44724.582199999997</v>
      </c>
      <c r="D33" s="30" t="s">
        <v>48</v>
      </c>
      <c r="E33">
        <f t="shared" si="0"/>
        <v>-901.50163137134109</v>
      </c>
      <c r="F33">
        <f t="shared" si="1"/>
        <v>-901.5</v>
      </c>
      <c r="G33">
        <f t="shared" si="2"/>
        <v>-6.4275868498953059E-4</v>
      </c>
      <c r="J33">
        <f t="shared" si="5"/>
        <v>-6.4275868498953059E-4</v>
      </c>
      <c r="O33">
        <f t="shared" ca="1" si="3"/>
        <v>3.2189652314267652E-3</v>
      </c>
      <c r="Q33" s="2">
        <f t="shared" si="4"/>
        <v>29706.082199999997</v>
      </c>
    </row>
    <row r="34" spans="1:20" ht="12" customHeight="1" x14ac:dyDescent="0.2">
      <c r="A34" s="30" t="s">
        <v>46</v>
      </c>
      <c r="B34" s="31" t="s">
        <v>47</v>
      </c>
      <c r="C34" s="30">
        <v>44808.507799999999</v>
      </c>
      <c r="D34" s="30" t="s">
        <v>48</v>
      </c>
      <c r="E34">
        <f t="shared" si="0"/>
        <v>-688.49195621961371</v>
      </c>
      <c r="F34">
        <f t="shared" si="1"/>
        <v>-688.5</v>
      </c>
      <c r="G34">
        <f t="shared" si="2"/>
        <v>3.1692414631834254E-3</v>
      </c>
      <c r="J34">
        <f t="shared" si="5"/>
        <v>3.1692414631834254E-3</v>
      </c>
      <c r="O34">
        <f t="shared" ca="1" si="3"/>
        <v>3.3416396886785868E-3</v>
      </c>
      <c r="Q34" s="2">
        <f t="shared" si="4"/>
        <v>29790.007799999999</v>
      </c>
    </row>
    <row r="35" spans="1:20" ht="12" customHeight="1" x14ac:dyDescent="0.2">
      <c r="A35" s="30" t="s">
        <v>46</v>
      </c>
      <c r="B35" s="31" t="s">
        <v>47</v>
      </c>
      <c r="C35" s="30">
        <v>45050.8099</v>
      </c>
      <c r="D35" s="30" t="s">
        <v>48</v>
      </c>
      <c r="E35">
        <f t="shared" si="0"/>
        <v>-73.510453441199147</v>
      </c>
      <c r="F35">
        <f t="shared" si="1"/>
        <v>-73.5</v>
      </c>
      <c r="G35">
        <f t="shared" si="2"/>
        <v>-4.1186454254784621E-3</v>
      </c>
      <c r="J35">
        <f t="shared" si="5"/>
        <v>-4.1186454254784621E-3</v>
      </c>
      <c r="O35">
        <f t="shared" ca="1" si="3"/>
        <v>3.6958405863775088E-3</v>
      </c>
      <c r="Q35" s="2">
        <f t="shared" si="4"/>
        <v>30032.3099</v>
      </c>
    </row>
    <row r="36" spans="1:20" ht="12" customHeight="1" x14ac:dyDescent="0.2">
      <c r="A36" s="30" t="s">
        <v>46</v>
      </c>
      <c r="B36" s="31" t="s">
        <v>49</v>
      </c>
      <c r="C36" s="30">
        <v>45076.619399999996</v>
      </c>
      <c r="D36" s="30" t="s">
        <v>48</v>
      </c>
      <c r="E36">
        <f t="shared" si="0"/>
        <v>-8.0039427838138977</v>
      </c>
      <c r="F36">
        <f t="shared" si="1"/>
        <v>-8</v>
      </c>
      <c r="G36">
        <f t="shared" si="2"/>
        <v>-1.5534529011347331E-3</v>
      </c>
      <c r="J36">
        <f t="shared" si="5"/>
        <v>-1.5534529011347331E-3</v>
      </c>
      <c r="O36">
        <f t="shared" ca="1" si="3"/>
        <v>3.7335644218234915E-3</v>
      </c>
      <c r="Q36" s="2">
        <f t="shared" si="4"/>
        <v>30058.119399999996</v>
      </c>
    </row>
    <row r="37" spans="1:20" ht="12" customHeight="1" x14ac:dyDescent="0.2">
      <c r="A37" s="30" t="s">
        <v>46</v>
      </c>
      <c r="B37" s="31" t="s">
        <v>49</v>
      </c>
      <c r="C37" s="30">
        <v>45079.770100000002</v>
      </c>
      <c r="D37" s="30" t="s">
        <v>48</v>
      </c>
      <c r="E37">
        <f t="shared" si="0"/>
        <v>-7.2220752134024256E-3</v>
      </c>
      <c r="F37">
        <f>ROUND(2*E37,0)/2</f>
        <v>0</v>
      </c>
      <c r="G37">
        <f t="shared" si="2"/>
        <v>-2.845490445906762E-3</v>
      </c>
      <c r="J37">
        <f t="shared" si="5"/>
        <v>-2.845490445906762E-3</v>
      </c>
      <c r="O37">
        <f t="shared" ca="1" si="3"/>
        <v>3.7381719131756724E-3</v>
      </c>
      <c r="Q37" s="2">
        <f t="shared" si="4"/>
        <v>30061.270100000002</v>
      </c>
    </row>
    <row r="38" spans="1:20" ht="12" customHeight="1" x14ac:dyDescent="0.2">
      <c r="A38" s="35" t="s">
        <v>0</v>
      </c>
      <c r="B38" s="36" t="s">
        <v>49</v>
      </c>
      <c r="C38" s="35">
        <v>58235.057099999998</v>
      </c>
      <c r="D38" s="35">
        <v>3.2000000000000002E-3</v>
      </c>
      <c r="E38">
        <f>+(C38-C$7)/C$8</f>
        <v>33389.130423621267</v>
      </c>
      <c r="F38">
        <f>ROUND(2*E38,0)/2</f>
        <v>33389</v>
      </c>
      <c r="G38">
        <f>+C38-(C$7+F38*C$8)</f>
        <v>5.1386776969593484E-2</v>
      </c>
      <c r="K38">
        <f>+G38</f>
        <v>5.1386776969593484E-2</v>
      </c>
      <c r="O38">
        <f ca="1">+C$11+C$12*$F38</f>
        <v>2.2968113007922498E-2</v>
      </c>
      <c r="Q38" s="2">
        <f>+C38-15018.5</f>
        <v>43216.557099999998</v>
      </c>
    </row>
    <row r="39" spans="1:20" ht="12" customHeight="1" x14ac:dyDescent="0.2">
      <c r="A39" s="35" t="s">
        <v>0</v>
      </c>
      <c r="B39" s="36" t="s">
        <v>49</v>
      </c>
      <c r="C39" s="35">
        <v>58270.133399999999</v>
      </c>
      <c r="D39" s="35">
        <v>4.7000000000000002E-3</v>
      </c>
      <c r="E39">
        <f>+(C39-C$7)/C$8</f>
        <v>33478.15679064783</v>
      </c>
      <c r="F39">
        <f>ROUND(2*E39,0)/2</f>
        <v>33478</v>
      </c>
      <c r="G39">
        <f>+C39-(C$7+F39*C$8)</f>
        <v>6.1775359186867718E-2</v>
      </c>
      <c r="K39">
        <f>+G39</f>
        <v>6.1775359186867718E-2</v>
      </c>
      <c r="O39">
        <f ca="1">+C$11+C$12*$F39</f>
        <v>2.3019371349215514E-2</v>
      </c>
      <c r="Q39" s="2">
        <f>+C39-15018.5</f>
        <v>43251.633399999999</v>
      </c>
    </row>
    <row r="40" spans="1:20" ht="12" customHeight="1" x14ac:dyDescent="0.2">
      <c r="A40" s="37" t="s">
        <v>52</v>
      </c>
      <c r="B40" s="38" t="s">
        <v>49</v>
      </c>
      <c r="C40" s="39">
        <v>58586.099599999841</v>
      </c>
      <c r="D40" s="37">
        <v>3.8999999999999998E-3</v>
      </c>
      <c r="E40">
        <f t="shared" ref="E40:E41" si="6">+(C40-C$7)/C$8</f>
        <v>34280.103486541455</v>
      </c>
      <c r="F40">
        <f t="shared" ref="F40:F41" si="7">ROUND(2*E40,0)/2</f>
        <v>34280</v>
      </c>
      <c r="G40">
        <f t="shared" ref="G40:G41" si="8">+C40-(C$7+F40*C$8)</f>
        <v>4.0773594329948537E-2</v>
      </c>
      <c r="L40">
        <f t="shared" ref="L40:L53" si="9">+G40</f>
        <v>4.0773594329948537E-2</v>
      </c>
      <c r="O40">
        <f t="shared" ref="O40:O41" ca="1" si="10">+C$11+C$12*$F40</f>
        <v>2.3481272357271668E-2</v>
      </c>
      <c r="Q40" s="2">
        <f t="shared" ref="Q40:Q41" si="11">+C40-15018.5</f>
        <v>43567.599599999841</v>
      </c>
    </row>
    <row r="41" spans="1:20" ht="12" customHeight="1" x14ac:dyDescent="0.2">
      <c r="A41" s="37" t="s">
        <v>52</v>
      </c>
      <c r="B41" s="38" t="s">
        <v>49</v>
      </c>
      <c r="C41" s="39">
        <v>58658.977799999993</v>
      </c>
      <c r="D41" s="37">
        <v>3.7000000000000002E-3</v>
      </c>
      <c r="E41">
        <f t="shared" si="6"/>
        <v>34465.074004567832</v>
      </c>
      <c r="F41">
        <f t="shared" si="7"/>
        <v>34465</v>
      </c>
      <c r="G41">
        <f t="shared" si="8"/>
        <v>2.9157726072298829E-2</v>
      </c>
      <c r="L41">
        <f t="shared" si="9"/>
        <v>2.9157726072298829E-2</v>
      </c>
      <c r="O41">
        <f t="shared" ca="1" si="10"/>
        <v>2.3587820594790858E-2</v>
      </c>
      <c r="Q41" s="2">
        <f t="shared" si="11"/>
        <v>43640.477799999993</v>
      </c>
    </row>
    <row r="42" spans="1:20" ht="12" customHeight="1" x14ac:dyDescent="0.25">
      <c r="A42" s="41" t="s">
        <v>53</v>
      </c>
      <c r="B42" s="42" t="s">
        <v>49</v>
      </c>
      <c r="C42" s="43">
        <v>58597.524607259315</v>
      </c>
      <c r="D42" s="44">
        <v>1.0989999999999999E-3</v>
      </c>
      <c r="E42">
        <f t="shared" ref="E42:E53" si="12">+(C42-C$7)/C$8</f>
        <v>34309.10104014782</v>
      </c>
      <c r="F42">
        <f t="shared" ref="F42:F53" si="13">ROUND(2*E42,0)/2</f>
        <v>34309</v>
      </c>
      <c r="G42">
        <f t="shared" ref="G42:G53" si="14">+C42-(C$7+F42*C$8)</f>
        <v>3.9809717680327594E-2</v>
      </c>
      <c r="L42">
        <f t="shared" si="9"/>
        <v>3.9809717680327594E-2</v>
      </c>
      <c r="O42">
        <f t="shared" ref="O42:O53" ca="1" si="15">+C$11+C$12*$F42</f>
        <v>2.3497974513423326E-2</v>
      </c>
      <c r="Q42" s="2">
        <f t="shared" ref="Q42:Q53" si="16">+C42-15018.5</f>
        <v>43579.024607259315</v>
      </c>
      <c r="T42" s="45" t="s">
        <v>55</v>
      </c>
    </row>
    <row r="43" spans="1:20" ht="12" customHeight="1" x14ac:dyDescent="0.25">
      <c r="A43" s="41" t="s">
        <v>53</v>
      </c>
      <c r="B43" s="42" t="s">
        <v>47</v>
      </c>
      <c r="C43" s="43">
        <v>58597.718389661051</v>
      </c>
      <c r="D43" s="44">
        <v>1.485E-3</v>
      </c>
      <c r="E43">
        <f t="shared" si="12"/>
        <v>34309.592874897222</v>
      </c>
      <c r="F43">
        <f t="shared" si="13"/>
        <v>34309.5</v>
      </c>
      <c r="G43">
        <f t="shared" si="14"/>
        <v>3.6592617063433863E-2</v>
      </c>
      <c r="L43">
        <f t="shared" si="9"/>
        <v>3.6592617063433863E-2</v>
      </c>
      <c r="O43">
        <f t="shared" ca="1" si="15"/>
        <v>2.3498262481632837E-2</v>
      </c>
      <c r="Q43" s="2">
        <f t="shared" si="16"/>
        <v>43579.218389661051</v>
      </c>
      <c r="T43" s="45" t="s">
        <v>55</v>
      </c>
    </row>
    <row r="44" spans="1:20" ht="12" customHeight="1" x14ac:dyDescent="0.25">
      <c r="A44" s="41" t="s">
        <v>53</v>
      </c>
      <c r="B44" s="42" t="s">
        <v>49</v>
      </c>
      <c r="C44" s="43">
        <v>58608.749944811221</v>
      </c>
      <c r="D44" s="44">
        <v>9.2900000000000003E-4</v>
      </c>
      <c r="E44">
        <f t="shared" si="12"/>
        <v>34337.591816566463</v>
      </c>
      <c r="F44">
        <f t="shared" si="13"/>
        <v>34337.5</v>
      </c>
      <c r="G44">
        <f t="shared" si="14"/>
        <v>3.6175635803374462E-2</v>
      </c>
      <c r="L44">
        <f t="shared" si="9"/>
        <v>3.6175635803374462E-2</v>
      </c>
      <c r="O44">
        <f t="shared" ca="1" si="15"/>
        <v>2.351438870136547E-2</v>
      </c>
      <c r="Q44" s="2">
        <f t="shared" si="16"/>
        <v>43590.249944811221</v>
      </c>
      <c r="T44" s="45" t="s">
        <v>55</v>
      </c>
    </row>
    <row r="45" spans="1:20" ht="12" customHeight="1" x14ac:dyDescent="0.25">
      <c r="A45" s="41" t="s">
        <v>53</v>
      </c>
      <c r="B45" s="42" t="s">
        <v>47</v>
      </c>
      <c r="C45" s="43">
        <v>58608.950691210572</v>
      </c>
      <c r="D45" s="44">
        <v>1.09E-3</v>
      </c>
      <c r="E45">
        <f t="shared" si="12"/>
        <v>34338.101326481359</v>
      </c>
      <c r="F45">
        <f t="shared" si="13"/>
        <v>34338</v>
      </c>
      <c r="G45">
        <f t="shared" si="14"/>
        <v>3.992253280011937E-2</v>
      </c>
      <c r="L45">
        <f t="shared" si="9"/>
        <v>3.992253280011937E-2</v>
      </c>
      <c r="O45">
        <f t="shared" ca="1" si="15"/>
        <v>2.3514676669574981E-2</v>
      </c>
      <c r="Q45" s="2">
        <f t="shared" si="16"/>
        <v>43590.450691210572</v>
      </c>
      <c r="T45" s="45" t="s">
        <v>55</v>
      </c>
    </row>
    <row r="46" spans="1:20" ht="12" customHeight="1" x14ac:dyDescent="0.25">
      <c r="A46" s="41" t="s">
        <v>53</v>
      </c>
      <c r="B46" s="42" t="s">
        <v>49</v>
      </c>
      <c r="C46" s="43">
        <v>58622.934651421383</v>
      </c>
      <c r="D46" s="44">
        <v>9.8299999999999993E-4</v>
      </c>
      <c r="E46">
        <f t="shared" si="12"/>
        <v>34373.59370093968</v>
      </c>
      <c r="F46">
        <f t="shared" si="13"/>
        <v>34373.5</v>
      </c>
      <c r="G46">
        <f t="shared" si="14"/>
        <v>3.6918076977599412E-2</v>
      </c>
      <c r="L46">
        <f t="shared" si="9"/>
        <v>3.6918076977599412E-2</v>
      </c>
      <c r="O46">
        <f t="shared" ca="1" si="15"/>
        <v>2.3535122412450284E-2</v>
      </c>
      <c r="Q46" s="2">
        <f t="shared" si="16"/>
        <v>43604.434651421383</v>
      </c>
      <c r="T46" s="45" t="s">
        <v>55</v>
      </c>
    </row>
    <row r="47" spans="1:20" ht="12" customHeight="1" x14ac:dyDescent="0.25">
      <c r="A47" s="41" t="s">
        <v>53</v>
      </c>
      <c r="B47" s="42" t="s">
        <v>47</v>
      </c>
      <c r="C47" s="43">
        <v>58623.133715828415</v>
      </c>
      <c r="D47" s="44">
        <v>1.0369999999999999E-3</v>
      </c>
      <c r="E47">
        <f t="shared" si="12"/>
        <v>34374.098941827753</v>
      </c>
      <c r="F47">
        <f t="shared" si="13"/>
        <v>34374</v>
      </c>
      <c r="G47">
        <f t="shared" si="14"/>
        <v>3.8982981655863114E-2</v>
      </c>
      <c r="L47">
        <f t="shared" si="9"/>
        <v>3.8982981655863114E-2</v>
      </c>
      <c r="O47">
        <f t="shared" ca="1" si="15"/>
        <v>2.3535410380659795E-2</v>
      </c>
      <c r="Q47" s="2">
        <f t="shared" si="16"/>
        <v>43604.633715828415</v>
      </c>
      <c r="T47" s="45" t="s">
        <v>55</v>
      </c>
    </row>
    <row r="48" spans="1:20" ht="12" customHeight="1" x14ac:dyDescent="0.25">
      <c r="A48" s="41" t="s">
        <v>53</v>
      </c>
      <c r="B48" s="42" t="s">
        <v>49</v>
      </c>
      <c r="C48" s="43">
        <v>59334.848228626885</v>
      </c>
      <c r="D48" s="44">
        <v>8.3900000000000001E-4</v>
      </c>
      <c r="E48">
        <f t="shared" si="12"/>
        <v>36180.485517222718</v>
      </c>
      <c r="F48">
        <f t="shared" si="13"/>
        <v>36180.5</v>
      </c>
      <c r="G48">
        <f t="shared" si="14"/>
        <v>-5.7061998377321288E-3</v>
      </c>
      <c r="L48">
        <f t="shared" si="9"/>
        <v>-5.7061998377321288E-3</v>
      </c>
      <c r="O48">
        <f t="shared" ca="1" si="15"/>
        <v>2.457583952162419E-2</v>
      </c>
      <c r="Q48" s="2">
        <f t="shared" si="16"/>
        <v>44316.348228626885</v>
      </c>
      <c r="T48" s="45" t="s">
        <v>55</v>
      </c>
    </row>
    <row r="49" spans="1:20" ht="12" customHeight="1" x14ac:dyDescent="0.25">
      <c r="A49" s="41" t="s">
        <v>53</v>
      </c>
      <c r="B49" s="42" t="s">
        <v>47</v>
      </c>
      <c r="C49" s="43">
        <v>59335.052975330036</v>
      </c>
      <c r="D49" s="44">
        <v>9.7000000000000005E-4</v>
      </c>
      <c r="E49">
        <f t="shared" si="12"/>
        <v>36181.005180218599</v>
      </c>
      <c r="F49">
        <f t="shared" si="13"/>
        <v>36181</v>
      </c>
      <c r="G49">
        <f t="shared" si="14"/>
        <v>2.0410009747138247E-3</v>
      </c>
      <c r="L49">
        <f t="shared" si="9"/>
        <v>2.0410009747138247E-3</v>
      </c>
      <c r="O49">
        <f t="shared" ca="1" si="15"/>
        <v>2.4576127489833701E-2</v>
      </c>
      <c r="Q49" s="2">
        <f t="shared" si="16"/>
        <v>44316.552975330036</v>
      </c>
      <c r="T49" s="45" t="s">
        <v>55</v>
      </c>
    </row>
    <row r="50" spans="1:20" ht="12" customHeight="1" x14ac:dyDescent="0.25">
      <c r="A50" s="41" t="s">
        <v>53</v>
      </c>
      <c r="B50" s="42" t="s">
        <v>49</v>
      </c>
      <c r="C50" s="43">
        <v>59345.092521187384</v>
      </c>
      <c r="D50" s="44">
        <v>1.0399999999999999E-3</v>
      </c>
      <c r="E50">
        <f t="shared" si="12"/>
        <v>36206.486325444181</v>
      </c>
      <c r="F50">
        <f t="shared" si="13"/>
        <v>36206.5</v>
      </c>
      <c r="G50">
        <f t="shared" si="14"/>
        <v>-5.3877613827353343E-3</v>
      </c>
      <c r="L50">
        <f t="shared" si="9"/>
        <v>-5.3877613827353343E-3</v>
      </c>
      <c r="O50">
        <f t="shared" ca="1" si="15"/>
        <v>2.4590813868518777E-2</v>
      </c>
      <c r="Q50" s="2">
        <f t="shared" si="16"/>
        <v>44326.592521187384</v>
      </c>
      <c r="T50" s="45" t="s">
        <v>55</v>
      </c>
    </row>
    <row r="51" spans="1:20" ht="12" customHeight="1" x14ac:dyDescent="0.25">
      <c r="A51" s="41" t="s">
        <v>53</v>
      </c>
      <c r="B51" s="42" t="s">
        <v>47</v>
      </c>
      <c r="C51" s="43">
        <v>59345.294937925879</v>
      </c>
      <c r="D51" s="44">
        <v>1.0430000000000001E-3</v>
      </c>
      <c r="E51">
        <f t="shared" si="12"/>
        <v>36207.000074809243</v>
      </c>
      <c r="F51">
        <f t="shared" si="13"/>
        <v>36207</v>
      </c>
      <c r="G51">
        <f t="shared" si="14"/>
        <v>2.9474766051862389E-5</v>
      </c>
      <c r="L51">
        <f t="shared" si="9"/>
        <v>2.9474766051862389E-5</v>
      </c>
      <c r="O51">
        <f t="shared" ca="1" si="15"/>
        <v>2.4591101836728291E-2</v>
      </c>
      <c r="Q51" s="2">
        <f t="shared" si="16"/>
        <v>44326.794937925879</v>
      </c>
      <c r="T51" s="45" t="s">
        <v>55</v>
      </c>
    </row>
    <row r="52" spans="1:20" ht="12" customHeight="1" x14ac:dyDescent="0.25">
      <c r="A52" s="41" t="s">
        <v>53</v>
      </c>
      <c r="B52" s="42" t="s">
        <v>49</v>
      </c>
      <c r="C52" s="43">
        <v>59358.884717903566</v>
      </c>
      <c r="D52" s="44">
        <v>1.034E-3</v>
      </c>
      <c r="E52">
        <f t="shared" si="12"/>
        <v>36241.49198929577</v>
      </c>
      <c r="F52">
        <f t="shared" si="13"/>
        <v>36241.5</v>
      </c>
      <c r="G52">
        <f t="shared" si="14"/>
        <v>-3.1562094955006614E-3</v>
      </c>
      <c r="L52">
        <f t="shared" si="9"/>
        <v>-3.1562094955006614E-3</v>
      </c>
      <c r="O52">
        <f t="shared" ca="1" si="15"/>
        <v>2.461097164318457E-2</v>
      </c>
      <c r="Q52" s="2">
        <f t="shared" si="16"/>
        <v>44340.384717903566</v>
      </c>
      <c r="T52" s="45" t="s">
        <v>55</v>
      </c>
    </row>
    <row r="53" spans="1:20" ht="12" customHeight="1" x14ac:dyDescent="0.25">
      <c r="A53" s="41" t="s">
        <v>53</v>
      </c>
      <c r="B53" s="42" t="s">
        <v>47</v>
      </c>
      <c r="C53" s="43">
        <v>59359.080040898174</v>
      </c>
      <c r="D53" s="44">
        <v>1.372E-3</v>
      </c>
      <c r="E53">
        <f t="shared" si="12"/>
        <v>36241.987734189235</v>
      </c>
      <c r="F53">
        <f t="shared" si="13"/>
        <v>36242</v>
      </c>
      <c r="G53">
        <f t="shared" si="14"/>
        <v>-4.8327172335120849E-3</v>
      </c>
      <c r="L53">
        <f t="shared" si="9"/>
        <v>-4.8327172335120849E-3</v>
      </c>
      <c r="O53">
        <f t="shared" ca="1" si="15"/>
        <v>2.4611259611394081E-2</v>
      </c>
      <c r="Q53" s="2">
        <f t="shared" si="16"/>
        <v>44340.580040898174</v>
      </c>
      <c r="T53" s="45" t="s">
        <v>55</v>
      </c>
    </row>
    <row r="54" spans="1:20" ht="12" customHeight="1" x14ac:dyDescent="0.2">
      <c r="C54" s="10"/>
      <c r="D54" s="10"/>
    </row>
    <row r="55" spans="1:20" x14ac:dyDescent="0.2">
      <c r="C55" s="10"/>
      <c r="D55" s="10"/>
    </row>
    <row r="56" spans="1:20" x14ac:dyDescent="0.2">
      <c r="C56" s="10"/>
      <c r="D56" s="10"/>
    </row>
    <row r="57" spans="1:20" x14ac:dyDescent="0.2">
      <c r="C57" s="10"/>
      <c r="D57" s="10"/>
    </row>
    <row r="58" spans="1:20" x14ac:dyDescent="0.2">
      <c r="C58" s="10"/>
      <c r="D58" s="10"/>
    </row>
    <row r="59" spans="1:20" x14ac:dyDescent="0.2">
      <c r="C59" s="10"/>
      <c r="D59" s="10"/>
    </row>
    <row r="60" spans="1:20" x14ac:dyDescent="0.2">
      <c r="C60" s="10"/>
      <c r="D60" s="10"/>
    </row>
    <row r="61" spans="1:20" x14ac:dyDescent="0.2">
      <c r="C61" s="10"/>
      <c r="D61" s="10"/>
    </row>
    <row r="62" spans="1:20" x14ac:dyDescent="0.2">
      <c r="C62" s="10"/>
      <c r="D62" s="10"/>
    </row>
    <row r="63" spans="1:20" x14ac:dyDescent="0.2">
      <c r="C63" s="10"/>
      <c r="D63" s="10"/>
    </row>
    <row r="64" spans="1:20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hyperlinks>
    <hyperlink ref="H64667" r:id="rId1" display="http://vsolj.cetus-net.org/bulletin.html" xr:uid="{00000000-0004-0000-0000-000000000000}"/>
    <hyperlink ref="H64660" r:id="rId2" display="https://www.aavso.org/ejaavso" xr:uid="{00000000-0004-0000-0000-000001000000}"/>
    <hyperlink ref="I64667" r:id="rId3" display="http://vsolj.cetus-net.org/bulletin.html" xr:uid="{00000000-0004-0000-0000-000002000000}"/>
    <hyperlink ref="AQ58318" r:id="rId4" display="http://cdsbib.u-strasbg.fr/cgi-bin/cdsbib?1990RMxAA..21..381G" xr:uid="{00000000-0004-0000-0000-000003000000}"/>
    <hyperlink ref="H64664" r:id="rId5" display="https://www.aavso.org/ejaavso" xr:uid="{00000000-0004-0000-0000-000004000000}"/>
    <hyperlink ref="AP5682" r:id="rId6" display="http://cdsbib.u-strasbg.fr/cgi-bin/cdsbib?1990RMxAA..21..381G" xr:uid="{00000000-0004-0000-0000-000005000000}"/>
    <hyperlink ref="AP5685" r:id="rId7" display="http://cdsbib.u-strasbg.fr/cgi-bin/cdsbib?1990RMxAA..21..381G" xr:uid="{00000000-0004-0000-0000-000006000000}"/>
    <hyperlink ref="AP5683" r:id="rId8" display="http://cdsbib.u-strasbg.fr/cgi-bin/cdsbib?1990RMxAA..21..381G" xr:uid="{00000000-0004-0000-0000-000007000000}"/>
    <hyperlink ref="AP5667" r:id="rId9" display="http://cdsbib.u-strasbg.fr/cgi-bin/cdsbib?1990RMxAA..21..381G" xr:uid="{00000000-0004-0000-0000-000008000000}"/>
    <hyperlink ref="AQ5896" r:id="rId10" display="http://cdsbib.u-strasbg.fr/cgi-bin/cdsbib?1990RMxAA..21..381G" xr:uid="{00000000-0004-0000-0000-000009000000}"/>
    <hyperlink ref="AQ5900" r:id="rId11" display="http://cdsbib.u-strasbg.fr/cgi-bin/cdsbib?1990RMxAA..21..381G" xr:uid="{00000000-0004-0000-0000-00000A000000}"/>
    <hyperlink ref="AQ44" r:id="rId12" display="http://cdsbib.u-strasbg.fr/cgi-bin/cdsbib?1990RMxAA..21..381G" xr:uid="{00000000-0004-0000-0000-00000B000000}"/>
    <hyperlink ref="I2788" r:id="rId13" display="http://vsolj.cetus-net.org/bulletin.html" xr:uid="{00000000-0004-0000-0000-00000C000000}"/>
    <hyperlink ref="H2788" r:id="rId14" display="http://vsolj.cetus-net.org/bulletin.html" xr:uid="{00000000-0004-0000-0000-00000D000000}"/>
    <hyperlink ref="AQ705" r:id="rId15" display="http://cdsbib.u-strasbg.fr/cgi-bin/cdsbib?1990RMxAA..21..381G" xr:uid="{00000000-0004-0000-0000-00000E000000}"/>
    <hyperlink ref="AQ704" r:id="rId16" display="http://cdsbib.u-strasbg.fr/cgi-bin/cdsbib?1990RMxAA..21..381G" xr:uid="{00000000-0004-0000-0000-00000F000000}"/>
    <hyperlink ref="AP3958" r:id="rId17" display="http://cdsbib.u-strasbg.fr/cgi-bin/cdsbib?1990RMxAA..21..381G" xr:uid="{00000000-0004-0000-0000-000010000000}"/>
    <hyperlink ref="AP3976" r:id="rId18" display="http://cdsbib.u-strasbg.fr/cgi-bin/cdsbib?1990RMxAA..21..381G" xr:uid="{00000000-0004-0000-0000-000011000000}"/>
    <hyperlink ref="AP3977" r:id="rId19" display="http://cdsbib.u-strasbg.fr/cgi-bin/cdsbib?1990RMxAA..21..381G" xr:uid="{00000000-0004-0000-0000-000012000000}"/>
    <hyperlink ref="AP397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40"/>
  <sheetViews>
    <sheetView workbookViewId="0">
      <selection activeCell="E45" sqref="E4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28</v>
      </c>
      <c r="B2" s="29" t="s">
        <v>45</v>
      </c>
      <c r="D2" s="3"/>
    </row>
    <row r="3" spans="1:7" ht="13.5" thickBot="1" x14ac:dyDescent="0.25"/>
    <row r="4" spans="1:7" ht="14.25" thickTop="1" thickBot="1" x14ac:dyDescent="0.25">
      <c r="A4" s="5" t="s">
        <v>3</v>
      </c>
      <c r="C4" s="8">
        <v>42196.097320000001</v>
      </c>
      <c r="D4" s="9">
        <v>0.39395129000000001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42196.097320000001</v>
      </c>
    </row>
    <row r="8" spans="1:7" x14ac:dyDescent="0.2">
      <c r="A8" t="s">
        <v>6</v>
      </c>
      <c r="C8">
        <f>+D4</f>
        <v>0.39395129000000001</v>
      </c>
    </row>
    <row r="9" spans="1:7" x14ac:dyDescent="0.2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19</v>
      </c>
      <c r="B11" s="12"/>
      <c r="C11" s="24">
        <f ca="1">INTERCEPT(INDIRECT($G$11):G992,INDIRECT($F$11):F992)</f>
        <v>6.4922412423982969E-3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20</v>
      </c>
      <c r="B12" s="12"/>
      <c r="C12" s="24">
        <f ca="1">SLOPE(INDIRECT($G$11):G992,INDIRECT($F$11):F992)</f>
        <v>-5.6641721438783234E-6</v>
      </c>
      <c r="D12" s="3"/>
      <c r="E12" s="12"/>
    </row>
    <row r="13" spans="1:7" x14ac:dyDescent="0.2">
      <c r="A13" s="12" t="s">
        <v>23</v>
      </c>
      <c r="B13" s="12"/>
      <c r="C13" s="3" t="s">
        <v>17</v>
      </c>
      <c r="D13" s="16" t="s">
        <v>41</v>
      </c>
      <c r="E13" s="13">
        <v>1</v>
      </c>
    </row>
    <row r="14" spans="1:7" x14ac:dyDescent="0.2">
      <c r="A14" s="12"/>
      <c r="B14" s="12"/>
      <c r="C14" s="12"/>
      <c r="D14" s="16" t="s">
        <v>37</v>
      </c>
      <c r="E14" s="17">
        <f ca="1">NOW()+15018.5+$C$9/24</f>
        <v>60326.444939467598</v>
      </c>
    </row>
    <row r="15" spans="1:7" x14ac:dyDescent="0.2">
      <c r="A15" s="14" t="s">
        <v>21</v>
      </c>
      <c r="B15" s="12"/>
      <c r="C15" s="15">
        <f ca="1">(C7+C11)+(C8+C12)*INT(MAX(F21:F3533))</f>
        <v>45079.785793301147</v>
      </c>
      <c r="D15" s="16" t="s">
        <v>42</v>
      </c>
      <c r="E15" s="17">
        <f ca="1">ROUND(2*(E14-$C$7)/$C$8,0)/2+E13</f>
        <v>46023</v>
      </c>
    </row>
    <row r="16" spans="1:7" x14ac:dyDescent="0.2">
      <c r="A16" s="18" t="s">
        <v>7</v>
      </c>
      <c r="B16" s="12"/>
      <c r="C16" s="19">
        <f ca="1">+C8+C12</f>
        <v>0.39394562582785614</v>
      </c>
      <c r="D16" s="16" t="s">
        <v>43</v>
      </c>
      <c r="E16" s="26">
        <f ca="1">ROUND(2*(E14-$C$15)/$C$16,0)/2+E13</f>
        <v>38703.5</v>
      </c>
    </row>
    <row r="17" spans="1:17" ht="13.5" thickBot="1" x14ac:dyDescent="0.25">
      <c r="A17" s="16" t="s">
        <v>34</v>
      </c>
      <c r="B17" s="12"/>
      <c r="C17" s="12">
        <f>COUNT(C21:C2191)</f>
        <v>17</v>
      </c>
      <c r="D17" s="16" t="s">
        <v>38</v>
      </c>
      <c r="E17" s="20">
        <f ca="1">+$C$15+$C$16*E16-15018.5-$C$9/24</f>
        <v>45308.026989196245</v>
      </c>
    </row>
    <row r="18" spans="1:17" ht="14.25" thickTop="1" thickBot="1" x14ac:dyDescent="0.25">
      <c r="A18" s="18" t="s">
        <v>8</v>
      </c>
      <c r="B18" s="12"/>
      <c r="C18" s="21">
        <f ca="1">+C15</f>
        <v>45079.785793301147</v>
      </c>
      <c r="D18" s="22">
        <f ca="1">+C16</f>
        <v>0.39394562582785614</v>
      </c>
      <c r="E18" s="23" t="s">
        <v>39</v>
      </c>
    </row>
    <row r="19" spans="1:17" ht="13.5" thickTop="1" x14ac:dyDescent="0.2">
      <c r="A19" s="27" t="s">
        <v>40</v>
      </c>
      <c r="E19" s="28">
        <v>21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33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7" x14ac:dyDescent="0.2">
      <c r="A21" s="30" t="s">
        <v>46</v>
      </c>
      <c r="B21" s="31" t="s">
        <v>47</v>
      </c>
      <c r="C21" s="30">
        <v>40649.835200000001</v>
      </c>
      <c r="D21" s="30" t="s">
        <v>48</v>
      </c>
      <c r="E21">
        <f t="shared" ref="E21:E37" si="0">+(C21-C$7)/C$8</f>
        <v>-3925.0083938042171</v>
      </c>
      <c r="F21">
        <f t="shared" ref="F21:F37" si="1">ROUND(2*E21,0)/2</f>
        <v>-3925</v>
      </c>
      <c r="G21">
        <f t="shared" ref="G21:G37" si="2">+C21-(C$7+F21*C$8)</f>
        <v>-3.3067499971366487E-3</v>
      </c>
      <c r="I21">
        <f>+G21</f>
        <v>-3.3067499971366487E-3</v>
      </c>
      <c r="O21">
        <f t="shared" ref="O21:O37" ca="1" si="3">+C$11+C$12*$F21</f>
        <v>2.8724116907120713E-2</v>
      </c>
      <c r="Q21" s="2">
        <f t="shared" ref="Q21:Q37" si="4">+C21-15018.5</f>
        <v>25631.335200000001</v>
      </c>
    </row>
    <row r="22" spans="1:17" x14ac:dyDescent="0.2">
      <c r="A22" s="30" t="s">
        <v>46</v>
      </c>
      <c r="B22" s="31" t="s">
        <v>49</v>
      </c>
      <c r="C22" s="30">
        <v>40650.038099999998</v>
      </c>
      <c r="D22" s="30" t="s">
        <v>48</v>
      </c>
      <c r="E22">
        <f t="shared" si="0"/>
        <v>-3924.4933555110401</v>
      </c>
      <c r="F22">
        <f t="shared" si="1"/>
        <v>-3924.5</v>
      </c>
      <c r="G22">
        <f t="shared" si="2"/>
        <v>2.6176049941568635E-3</v>
      </c>
      <c r="I22">
        <f>+G22</f>
        <v>2.6176049941568635E-3</v>
      </c>
      <c r="O22">
        <f t="shared" ca="1" si="3"/>
        <v>2.8721284821048777E-2</v>
      </c>
      <c r="Q22" s="2">
        <f t="shared" si="4"/>
        <v>25631.538099999998</v>
      </c>
    </row>
    <row r="23" spans="1:17" x14ac:dyDescent="0.2">
      <c r="A23" s="30" t="s">
        <v>46</v>
      </c>
      <c r="B23" s="31" t="s">
        <v>49</v>
      </c>
      <c r="C23" s="30">
        <v>42122.820999999996</v>
      </c>
      <c r="D23" s="30" t="s">
        <v>48</v>
      </c>
      <c r="E23">
        <f t="shared" si="0"/>
        <v>-186.00350312345591</v>
      </c>
      <c r="F23">
        <f t="shared" si="1"/>
        <v>-186</v>
      </c>
      <c r="G23">
        <f t="shared" si="2"/>
        <v>-1.3800600063405E-3</v>
      </c>
      <c r="I23">
        <f>+G23</f>
        <v>-1.3800600063405E-3</v>
      </c>
      <c r="O23">
        <f t="shared" ca="1" si="3"/>
        <v>7.5457772611596651E-3</v>
      </c>
      <c r="Q23" s="2">
        <f t="shared" si="4"/>
        <v>27104.320999999996</v>
      </c>
    </row>
    <row r="24" spans="1:17" x14ac:dyDescent="0.2">
      <c r="A24" s="30" t="s">
        <v>46</v>
      </c>
      <c r="B24" s="31" t="s">
        <v>47</v>
      </c>
      <c r="C24" s="30">
        <v>42195.503100000002</v>
      </c>
      <c r="D24" s="30" t="s">
        <v>48</v>
      </c>
      <c r="E24">
        <f t="shared" si="0"/>
        <v>-1.508359066419203</v>
      </c>
      <c r="F24">
        <f t="shared" si="1"/>
        <v>-1.5</v>
      </c>
      <c r="G24">
        <f t="shared" si="2"/>
        <v>-3.2930649977060966E-3</v>
      </c>
      <c r="I24">
        <f>+G24</f>
        <v>-3.2930649977060966E-3</v>
      </c>
      <c r="O24">
        <f t="shared" ca="1" si="3"/>
        <v>6.5007375006141148E-3</v>
      </c>
      <c r="Q24" s="2">
        <f t="shared" si="4"/>
        <v>27177.003100000002</v>
      </c>
    </row>
    <row r="25" spans="1:17" x14ac:dyDescent="0.2">
      <c r="A25" s="30" t="s">
        <v>46</v>
      </c>
      <c r="B25" s="31" t="s">
        <v>49</v>
      </c>
      <c r="C25" s="30">
        <v>42195.703300000001</v>
      </c>
      <c r="D25" s="30" t="s">
        <v>48</v>
      </c>
      <c r="E25">
        <f t="shared" si="0"/>
        <v>-1.0001744124247633</v>
      </c>
      <c r="F25">
        <f t="shared" si="1"/>
        <v>-1</v>
      </c>
      <c r="G25">
        <f t="shared" si="2"/>
        <v>-6.870999641250819E-5</v>
      </c>
      <c r="I25">
        <f>+G25</f>
        <v>-6.870999641250819E-5</v>
      </c>
      <c r="O25">
        <f t="shared" ca="1" si="3"/>
        <v>6.4979054145421749E-3</v>
      </c>
      <c r="Q25" s="2">
        <f t="shared" si="4"/>
        <v>27177.203300000001</v>
      </c>
    </row>
    <row r="26" spans="1:17" x14ac:dyDescent="0.2">
      <c r="A26" t="s">
        <v>15</v>
      </c>
      <c r="C26" s="10">
        <v>42196.097320000001</v>
      </c>
      <c r="D26" s="10" t="s">
        <v>17</v>
      </c>
      <c r="E26">
        <f t="shared" si="0"/>
        <v>0</v>
      </c>
      <c r="F26">
        <f t="shared" si="1"/>
        <v>0</v>
      </c>
      <c r="G26">
        <f t="shared" si="2"/>
        <v>0</v>
      </c>
      <c r="H26">
        <f>+G26</f>
        <v>0</v>
      </c>
      <c r="O26">
        <f t="shared" ca="1" si="3"/>
        <v>6.4922412423982969E-3</v>
      </c>
      <c r="Q26" s="2">
        <f t="shared" si="4"/>
        <v>27177.597320000001</v>
      </c>
    </row>
    <row r="27" spans="1:17" x14ac:dyDescent="0.2">
      <c r="A27" s="30" t="s">
        <v>46</v>
      </c>
      <c r="B27" s="31" t="s">
        <v>49</v>
      </c>
      <c r="C27" s="30">
        <v>42196.490899999997</v>
      </c>
      <c r="D27" s="30" t="s">
        <v>48</v>
      </c>
      <c r="E27">
        <f t="shared" si="0"/>
        <v>0.9990575230665979</v>
      </c>
      <c r="F27">
        <f t="shared" si="1"/>
        <v>1</v>
      </c>
      <c r="G27">
        <f t="shared" si="2"/>
        <v>-3.7129000702407211E-4</v>
      </c>
      <c r="I27">
        <f t="shared" ref="I27:I37" si="5">+G27</f>
        <v>-3.7129000702407211E-4</v>
      </c>
      <c r="O27">
        <f t="shared" ca="1" si="3"/>
        <v>6.4865770702544189E-3</v>
      </c>
      <c r="Q27" s="2">
        <f t="shared" si="4"/>
        <v>27177.990899999997</v>
      </c>
    </row>
    <row r="28" spans="1:17" x14ac:dyDescent="0.2">
      <c r="A28" s="30" t="s">
        <v>46</v>
      </c>
      <c r="B28" s="31" t="s">
        <v>47</v>
      </c>
      <c r="C28" s="30">
        <v>42196.686499999996</v>
      </c>
      <c r="D28" s="30" t="s">
        <v>48</v>
      </c>
      <c r="E28">
        <f t="shared" si="0"/>
        <v>1.4955656065890648</v>
      </c>
      <c r="F28">
        <f t="shared" si="1"/>
        <v>1.5</v>
      </c>
      <c r="G28">
        <f t="shared" si="2"/>
        <v>-1.7469350059400313E-3</v>
      </c>
      <c r="I28">
        <f t="shared" si="5"/>
        <v>-1.7469350059400313E-3</v>
      </c>
      <c r="O28">
        <f t="shared" ca="1" si="3"/>
        <v>6.4837449841824791E-3</v>
      </c>
      <c r="Q28" s="2">
        <f t="shared" si="4"/>
        <v>27178.186499999996</v>
      </c>
    </row>
    <row r="29" spans="1:17" x14ac:dyDescent="0.2">
      <c r="A29" s="30" t="s">
        <v>46</v>
      </c>
      <c r="B29" s="31" t="s">
        <v>47</v>
      </c>
      <c r="C29" s="30">
        <v>42221.512799999997</v>
      </c>
      <c r="D29" s="30" t="s">
        <v>48</v>
      </c>
      <c r="E29">
        <f t="shared" si="0"/>
        <v>64.514270279445014</v>
      </c>
      <c r="F29">
        <f t="shared" si="1"/>
        <v>64.5</v>
      </c>
      <c r="G29">
        <f t="shared" si="2"/>
        <v>5.621794996841345E-3</v>
      </c>
      <c r="I29">
        <f t="shared" si="5"/>
        <v>5.621794996841345E-3</v>
      </c>
      <c r="O29">
        <f t="shared" ca="1" si="3"/>
        <v>6.126902139118145E-3</v>
      </c>
      <c r="Q29" s="2">
        <f t="shared" si="4"/>
        <v>27203.012799999997</v>
      </c>
    </row>
    <row r="30" spans="1:17" x14ac:dyDescent="0.2">
      <c r="A30" s="30" t="s">
        <v>46</v>
      </c>
      <c r="B30" s="31" t="s">
        <v>49</v>
      </c>
      <c r="C30" s="30">
        <v>42918.684800000003</v>
      </c>
      <c r="D30" s="30" t="s">
        <v>48</v>
      </c>
      <c r="E30">
        <f t="shared" si="0"/>
        <v>1834.205137391483</v>
      </c>
      <c r="F30">
        <f t="shared" si="1"/>
        <v>1834</v>
      </c>
      <c r="G30">
        <f t="shared" si="2"/>
        <v>8.0814140004804358E-2</v>
      </c>
      <c r="I30">
        <f t="shared" si="5"/>
        <v>8.0814140004804358E-2</v>
      </c>
      <c r="O30">
        <f t="shared" ca="1" si="3"/>
        <v>-3.8958504694745488E-3</v>
      </c>
      <c r="Q30" s="2">
        <f t="shared" si="4"/>
        <v>27900.184800000003</v>
      </c>
    </row>
    <row r="31" spans="1:17" x14ac:dyDescent="0.2">
      <c r="A31" s="30" t="s">
        <v>46</v>
      </c>
      <c r="B31" s="31" t="s">
        <v>49</v>
      </c>
      <c r="C31" s="30">
        <v>42920.654900000001</v>
      </c>
      <c r="D31" s="30" t="s">
        <v>48</v>
      </c>
      <c r="E31">
        <f t="shared" si="0"/>
        <v>1839.2060094536068</v>
      </c>
      <c r="F31">
        <f t="shared" si="1"/>
        <v>1839</v>
      </c>
      <c r="G31">
        <f t="shared" si="2"/>
        <v>8.1157690001418814E-2</v>
      </c>
      <c r="I31">
        <f t="shared" si="5"/>
        <v>8.1157690001418814E-2</v>
      </c>
      <c r="O31">
        <f t="shared" ca="1" si="3"/>
        <v>-3.9241713301939405E-3</v>
      </c>
      <c r="Q31" s="2">
        <f t="shared" si="4"/>
        <v>27902.154900000001</v>
      </c>
    </row>
    <row r="32" spans="1:17" x14ac:dyDescent="0.2">
      <c r="A32" s="30" t="s">
        <v>46</v>
      </c>
      <c r="B32" s="31" t="s">
        <v>49</v>
      </c>
      <c r="C32" s="30">
        <v>44416.673499999997</v>
      </c>
      <c r="D32" s="30" t="s">
        <v>48</v>
      </c>
      <c r="E32">
        <f t="shared" si="0"/>
        <v>5636.6770115158051</v>
      </c>
      <c r="F32">
        <f t="shared" si="1"/>
        <v>5636.5</v>
      </c>
      <c r="G32">
        <f t="shared" si="2"/>
        <v>6.9733914999233093E-2</v>
      </c>
      <c r="I32">
        <f t="shared" si="5"/>
        <v>6.9733914999233093E-2</v>
      </c>
      <c r="O32">
        <f t="shared" ca="1" si="3"/>
        <v>-2.5433865046571871E-2</v>
      </c>
      <c r="Q32" s="2">
        <f t="shared" si="4"/>
        <v>29398.173499999997</v>
      </c>
    </row>
    <row r="33" spans="1:17" x14ac:dyDescent="0.2">
      <c r="A33" s="30" t="s">
        <v>46</v>
      </c>
      <c r="B33" s="31" t="s">
        <v>47</v>
      </c>
      <c r="C33" s="30">
        <v>44724.582199999997</v>
      </c>
      <c r="D33" s="30" t="s">
        <v>48</v>
      </c>
      <c r="E33">
        <f t="shared" si="0"/>
        <v>6418.267801585308</v>
      </c>
      <c r="F33">
        <f t="shared" si="1"/>
        <v>6418.5</v>
      </c>
      <c r="G33">
        <f t="shared" si="2"/>
        <v>-9.1474865002965089E-2</v>
      </c>
      <c r="I33">
        <f t="shared" si="5"/>
        <v>-9.1474865002965089E-2</v>
      </c>
      <c r="O33">
        <f t="shared" ca="1" si="3"/>
        <v>-2.9863247663084722E-2</v>
      </c>
      <c r="Q33" s="2">
        <f t="shared" si="4"/>
        <v>29706.082199999997</v>
      </c>
    </row>
    <row r="34" spans="1:17" x14ac:dyDescent="0.2">
      <c r="A34" s="30" t="s">
        <v>46</v>
      </c>
      <c r="B34" s="31" t="s">
        <v>47</v>
      </c>
      <c r="C34" s="30">
        <v>44808.507799999999</v>
      </c>
      <c r="D34" s="30" t="s">
        <v>48</v>
      </c>
      <c r="E34">
        <f t="shared" si="0"/>
        <v>6631.3032760979122</v>
      </c>
      <c r="F34">
        <f t="shared" si="1"/>
        <v>6631.5</v>
      </c>
      <c r="G34">
        <f t="shared" si="2"/>
        <v>-7.7499635001004208E-2</v>
      </c>
      <c r="I34">
        <f t="shared" si="5"/>
        <v>-7.7499635001004208E-2</v>
      </c>
      <c r="O34">
        <f t="shared" ca="1" si="3"/>
        <v>-3.1069716329730802E-2</v>
      </c>
      <c r="Q34" s="2">
        <f t="shared" si="4"/>
        <v>29790.007799999999</v>
      </c>
    </row>
    <row r="35" spans="1:17" x14ac:dyDescent="0.2">
      <c r="A35" s="30" t="s">
        <v>46</v>
      </c>
      <c r="B35" s="31" t="s">
        <v>47</v>
      </c>
      <c r="C35" s="30">
        <v>45050.8099</v>
      </c>
      <c r="D35" s="30" t="s">
        <v>48</v>
      </c>
      <c r="E35">
        <f t="shared" si="0"/>
        <v>7246.3592643648899</v>
      </c>
      <c r="F35">
        <f t="shared" si="1"/>
        <v>7246.5</v>
      </c>
      <c r="G35">
        <f t="shared" si="2"/>
        <v>-5.5442985001718625E-2</v>
      </c>
      <c r="I35">
        <f t="shared" si="5"/>
        <v>-5.5442985001718625E-2</v>
      </c>
      <c r="O35">
        <f t="shared" ca="1" si="3"/>
        <v>-3.4553182198215973E-2</v>
      </c>
      <c r="Q35" s="2">
        <f t="shared" si="4"/>
        <v>30032.3099</v>
      </c>
    </row>
    <row r="36" spans="1:17" x14ac:dyDescent="0.2">
      <c r="A36" s="30" t="s">
        <v>46</v>
      </c>
      <c r="B36" s="31" t="s">
        <v>49</v>
      </c>
      <c r="C36" s="30">
        <v>45076.619399999996</v>
      </c>
      <c r="D36" s="30" t="s">
        <v>48</v>
      </c>
      <c r="E36">
        <f t="shared" si="0"/>
        <v>7311.8737090567593</v>
      </c>
      <c r="F36">
        <f t="shared" si="1"/>
        <v>7312</v>
      </c>
      <c r="G36">
        <f t="shared" si="2"/>
        <v>-4.9752480001188815E-2</v>
      </c>
      <c r="I36">
        <f t="shared" si="5"/>
        <v>-4.9752480001188815E-2</v>
      </c>
      <c r="O36">
        <f t="shared" ca="1" si="3"/>
        <v>-3.4924185473639999E-2</v>
      </c>
      <c r="Q36" s="2">
        <f t="shared" si="4"/>
        <v>30058.119399999996</v>
      </c>
    </row>
    <row r="37" spans="1:17" x14ac:dyDescent="0.2">
      <c r="A37" s="30" t="s">
        <v>46</v>
      </c>
      <c r="B37" s="31" t="s">
        <v>49</v>
      </c>
      <c r="C37" s="30">
        <v>45079.770100000002</v>
      </c>
      <c r="D37" s="30" t="s">
        <v>48</v>
      </c>
      <c r="E37">
        <f t="shared" si="0"/>
        <v>7319.8713983142452</v>
      </c>
      <c r="F37">
        <f t="shared" si="1"/>
        <v>7320</v>
      </c>
      <c r="G37">
        <f t="shared" si="2"/>
        <v>-5.0662800000282004E-2</v>
      </c>
      <c r="I37">
        <f t="shared" si="5"/>
        <v>-5.0662800000282004E-2</v>
      </c>
      <c r="O37">
        <f t="shared" ca="1" si="3"/>
        <v>-3.496949885079103E-2</v>
      </c>
      <c r="Q37" s="2">
        <f t="shared" si="4"/>
        <v>30061.270100000002</v>
      </c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40"/>
  <sheetViews>
    <sheetView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28</v>
      </c>
      <c r="B2" s="29" t="s">
        <v>45</v>
      </c>
      <c r="D2" s="3"/>
    </row>
    <row r="3" spans="1:7" ht="13.5" thickBot="1" x14ac:dyDescent="0.25"/>
    <row r="4" spans="1:7" ht="14.25" thickTop="1" thickBot="1" x14ac:dyDescent="0.25">
      <c r="A4" s="5" t="s">
        <v>3</v>
      </c>
      <c r="C4" s="8">
        <v>42196.097320000001</v>
      </c>
      <c r="D4" s="9">
        <v>0.39395129000000001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42196.097320000001</v>
      </c>
    </row>
    <row r="8" spans="1:7" x14ac:dyDescent="0.2">
      <c r="A8" t="s">
        <v>6</v>
      </c>
      <c r="C8">
        <f>+D4</f>
        <v>0.39395129000000001</v>
      </c>
    </row>
    <row r="9" spans="1:7" x14ac:dyDescent="0.2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19</v>
      </c>
      <c r="B11" s="12"/>
      <c r="C11" s="24">
        <f ca="1">INTERCEPT(INDIRECT($G$11):G992,INDIRECT($F$11):F992)</f>
        <v>-0.39708887064826504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20</v>
      </c>
      <c r="B12" s="12"/>
      <c r="C12" s="24">
        <f ca="1">SLOPE(INDIRECT($G$11):G992,INDIRECT($F$11):F992)</f>
        <v>4.7714694138302492E-5</v>
      </c>
      <c r="D12" s="3"/>
      <c r="E12" s="12"/>
    </row>
    <row r="13" spans="1:7" x14ac:dyDescent="0.2">
      <c r="A13" s="12" t="s">
        <v>23</v>
      </c>
      <c r="B13" s="12"/>
      <c r="C13" s="3" t="s">
        <v>17</v>
      </c>
      <c r="D13" s="16" t="s">
        <v>41</v>
      </c>
      <c r="E13" s="13">
        <v>1</v>
      </c>
    </row>
    <row r="14" spans="1:7" x14ac:dyDescent="0.2">
      <c r="A14" s="12"/>
      <c r="B14" s="12"/>
      <c r="C14" s="12"/>
      <c r="D14" s="16" t="s">
        <v>37</v>
      </c>
      <c r="E14" s="17">
        <f ca="1">NOW()+15018.5+$C$9/24</f>
        <v>60326.444939467598</v>
      </c>
    </row>
    <row r="15" spans="1:7" x14ac:dyDescent="0.2">
      <c r="A15" s="14" t="s">
        <v>21</v>
      </c>
      <c r="B15" s="12"/>
      <c r="C15" s="15">
        <f ca="1">(C7+C11)+(C8+C12)*INT(MAX(F21:F3533))</f>
        <v>45079.772945490447</v>
      </c>
      <c r="D15" s="16" t="s">
        <v>42</v>
      </c>
      <c r="E15" s="17">
        <f ca="1">ROUND(2*(E14-$C$7)/$C$8,0)/2+E13</f>
        <v>46023</v>
      </c>
    </row>
    <row r="16" spans="1:7" x14ac:dyDescent="0.2">
      <c r="A16" s="18" t="s">
        <v>7</v>
      </c>
      <c r="B16" s="12"/>
      <c r="C16" s="19">
        <f ca="1">+C8+C12</f>
        <v>0.39399900469413829</v>
      </c>
      <c r="D16" s="16" t="s">
        <v>43</v>
      </c>
      <c r="E16" s="26">
        <f ca="1">ROUND(2*(E14-$C$15)/$C$16,0)/2+E13</f>
        <v>38698</v>
      </c>
    </row>
    <row r="17" spans="1:17" ht="13.5" thickBot="1" x14ac:dyDescent="0.25">
      <c r="A17" s="16" t="s">
        <v>34</v>
      </c>
      <c r="B17" s="12"/>
      <c r="C17" s="12">
        <f>COUNT(C21:C2191)</f>
        <v>17</v>
      </c>
      <c r="D17" s="16" t="s">
        <v>38</v>
      </c>
      <c r="E17" s="20">
        <f ca="1">+$C$15+$C$16*E16-15018.5-$C$9/24</f>
        <v>45307.913095810873</v>
      </c>
    </row>
    <row r="18" spans="1:17" ht="14.25" thickTop="1" thickBot="1" x14ac:dyDescent="0.25">
      <c r="A18" s="18" t="s">
        <v>8</v>
      </c>
      <c r="B18" s="12"/>
      <c r="C18" s="21">
        <f ca="1">+C15</f>
        <v>45079.772945490447</v>
      </c>
      <c r="D18" s="22">
        <f ca="1">+C16</f>
        <v>0.39399900469413829</v>
      </c>
      <c r="E18" s="23" t="s">
        <v>39</v>
      </c>
    </row>
    <row r="19" spans="1:17" ht="13.5" thickTop="1" x14ac:dyDescent="0.2">
      <c r="A19" s="27" t="s">
        <v>40</v>
      </c>
      <c r="E19" s="28">
        <v>21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33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7" x14ac:dyDescent="0.2">
      <c r="A21" s="30" t="s">
        <v>46</v>
      </c>
      <c r="B21" s="31" t="s">
        <v>47</v>
      </c>
      <c r="C21" s="30">
        <v>40649.835200000001</v>
      </c>
      <c r="D21" s="30" t="s">
        <v>48</v>
      </c>
      <c r="E21">
        <f t="shared" ref="E21:E37" si="0">+(C21-C$7)/C$8</f>
        <v>-3925.0083938042171</v>
      </c>
      <c r="F21" s="34">
        <f>ROUND(2*E21,0)/2+1.5</f>
        <v>-3923.5</v>
      </c>
      <c r="G21">
        <f t="shared" ref="G21:G37" si="1">+C21-(C$7+F21*C$8)</f>
        <v>-0.59423368499847129</v>
      </c>
      <c r="I21">
        <f>+G21</f>
        <v>-0.59423368499847129</v>
      </c>
      <c r="O21">
        <f t="shared" ref="O21:O37" ca="1" si="2">+C$11+C$12*$F21</f>
        <v>-0.58429747309989488</v>
      </c>
      <c r="Q21" s="2">
        <f t="shared" ref="Q21:Q37" si="3">+C21-15018.5</f>
        <v>25631.335200000001</v>
      </c>
    </row>
    <row r="22" spans="1:17" x14ac:dyDescent="0.2">
      <c r="A22" s="30" t="s">
        <v>46</v>
      </c>
      <c r="B22" s="31" t="s">
        <v>49</v>
      </c>
      <c r="C22" s="30">
        <v>40650.038099999998</v>
      </c>
      <c r="D22" s="30" t="s">
        <v>48</v>
      </c>
      <c r="E22">
        <f t="shared" si="0"/>
        <v>-3924.4933555110401</v>
      </c>
      <c r="F22" s="34">
        <f>ROUND(2*E22,0)/2+1.5</f>
        <v>-3923</v>
      </c>
      <c r="G22">
        <f t="shared" si="1"/>
        <v>-0.58830932999990182</v>
      </c>
      <c r="I22">
        <f>+G22</f>
        <v>-0.58830932999990182</v>
      </c>
      <c r="O22">
        <f t="shared" ca="1" si="2"/>
        <v>-0.58427361575282566</v>
      </c>
      <c r="Q22" s="2">
        <f t="shared" si="3"/>
        <v>25631.538099999998</v>
      </c>
    </row>
    <row r="23" spans="1:17" x14ac:dyDescent="0.2">
      <c r="A23" s="30" t="s">
        <v>46</v>
      </c>
      <c r="B23" s="31" t="s">
        <v>49</v>
      </c>
      <c r="C23" s="30">
        <v>42122.820999999996</v>
      </c>
      <c r="D23" s="30" t="s">
        <v>48</v>
      </c>
      <c r="E23">
        <f t="shared" si="0"/>
        <v>-186.00350312345591</v>
      </c>
      <c r="F23" s="26">
        <f t="shared" ref="F23:F28" si="4">ROUND(2*E23,0)/2+1</f>
        <v>-185</v>
      </c>
      <c r="G23">
        <f t="shared" si="1"/>
        <v>-0.39533135000237962</v>
      </c>
      <c r="I23">
        <f>+G23</f>
        <v>-0.39533135000237962</v>
      </c>
      <c r="O23">
        <f t="shared" ca="1" si="2"/>
        <v>-0.40591608906385102</v>
      </c>
      <c r="Q23" s="2">
        <f t="shared" si="3"/>
        <v>27104.320999999996</v>
      </c>
    </row>
    <row r="24" spans="1:17" x14ac:dyDescent="0.2">
      <c r="A24" s="30" t="s">
        <v>46</v>
      </c>
      <c r="B24" s="31" t="s">
        <v>47</v>
      </c>
      <c r="C24" s="30">
        <v>42195.503100000002</v>
      </c>
      <c r="D24" s="30" t="s">
        <v>48</v>
      </c>
      <c r="E24">
        <f t="shared" si="0"/>
        <v>-1.508359066419203</v>
      </c>
      <c r="F24" s="26">
        <f t="shared" si="4"/>
        <v>-0.5</v>
      </c>
      <c r="G24">
        <f t="shared" si="1"/>
        <v>-0.39724435500102118</v>
      </c>
      <c r="I24">
        <f>+G24</f>
        <v>-0.39724435500102118</v>
      </c>
      <c r="O24">
        <f t="shared" ca="1" si="2"/>
        <v>-0.3971127279953342</v>
      </c>
      <c r="Q24" s="2">
        <f t="shared" si="3"/>
        <v>27177.003100000002</v>
      </c>
    </row>
    <row r="25" spans="1:17" x14ac:dyDescent="0.2">
      <c r="A25" s="30" t="s">
        <v>46</v>
      </c>
      <c r="B25" s="31" t="s">
        <v>49</v>
      </c>
      <c r="C25" s="30">
        <v>42195.703300000001</v>
      </c>
      <c r="D25" s="30" t="s">
        <v>48</v>
      </c>
      <c r="E25">
        <f t="shared" si="0"/>
        <v>-1.0001744124247633</v>
      </c>
      <c r="F25" s="26">
        <f t="shared" si="4"/>
        <v>0</v>
      </c>
      <c r="G25">
        <f t="shared" si="1"/>
        <v>-0.39401999999972759</v>
      </c>
      <c r="I25">
        <f>+G25</f>
        <v>-0.39401999999972759</v>
      </c>
      <c r="O25">
        <f t="shared" ca="1" si="2"/>
        <v>-0.39708887064826504</v>
      </c>
      <c r="Q25" s="2">
        <f t="shared" si="3"/>
        <v>27177.203300000001</v>
      </c>
    </row>
    <row r="26" spans="1:17" x14ac:dyDescent="0.2">
      <c r="A26" t="s">
        <v>15</v>
      </c>
      <c r="C26" s="10">
        <v>42196.097320000001</v>
      </c>
      <c r="D26" s="10" t="s">
        <v>17</v>
      </c>
      <c r="E26">
        <f t="shared" si="0"/>
        <v>0</v>
      </c>
      <c r="F26" s="26">
        <f t="shared" si="4"/>
        <v>1</v>
      </c>
      <c r="G26">
        <f t="shared" si="1"/>
        <v>-0.39395129000331508</v>
      </c>
      <c r="H26">
        <f>+G26</f>
        <v>-0.39395129000331508</v>
      </c>
      <c r="O26">
        <f t="shared" ca="1" si="2"/>
        <v>-0.39704115595412676</v>
      </c>
      <c r="Q26" s="2">
        <f t="shared" si="3"/>
        <v>27177.597320000001</v>
      </c>
    </row>
    <row r="27" spans="1:17" x14ac:dyDescent="0.2">
      <c r="A27" s="30" t="s">
        <v>46</v>
      </c>
      <c r="B27" s="31" t="s">
        <v>49</v>
      </c>
      <c r="C27" s="30">
        <v>42196.490899999997</v>
      </c>
      <c r="D27" s="30" t="s">
        <v>48</v>
      </c>
      <c r="E27">
        <f t="shared" si="0"/>
        <v>0.9990575230665979</v>
      </c>
      <c r="F27" s="26">
        <f t="shared" si="4"/>
        <v>2</v>
      </c>
      <c r="G27">
        <f t="shared" si="1"/>
        <v>-0.39432258000306319</v>
      </c>
      <c r="I27">
        <f t="shared" ref="I27:I37" si="5">+G27</f>
        <v>-0.39432258000306319</v>
      </c>
      <c r="O27">
        <f t="shared" ca="1" si="2"/>
        <v>-0.39699344125998842</v>
      </c>
      <c r="Q27" s="2">
        <f t="shared" si="3"/>
        <v>27177.990899999997</v>
      </c>
    </row>
    <row r="28" spans="1:17" x14ac:dyDescent="0.2">
      <c r="A28" s="30" t="s">
        <v>46</v>
      </c>
      <c r="B28" s="31" t="s">
        <v>47</v>
      </c>
      <c r="C28" s="30">
        <v>42196.686499999996</v>
      </c>
      <c r="D28" s="30" t="s">
        <v>48</v>
      </c>
      <c r="E28">
        <f t="shared" si="0"/>
        <v>1.4955656065890648</v>
      </c>
      <c r="F28" s="26">
        <f t="shared" si="4"/>
        <v>2.5</v>
      </c>
      <c r="G28">
        <f t="shared" si="1"/>
        <v>-0.39569822500197915</v>
      </c>
      <c r="I28">
        <f t="shared" si="5"/>
        <v>-0.39569822500197915</v>
      </c>
      <c r="O28">
        <f t="shared" ca="1" si="2"/>
        <v>-0.39696958391291925</v>
      </c>
      <c r="Q28" s="2">
        <f t="shared" si="3"/>
        <v>27178.186499999996</v>
      </c>
    </row>
    <row r="29" spans="1:17" x14ac:dyDescent="0.2">
      <c r="A29" s="30" t="s">
        <v>46</v>
      </c>
      <c r="B29" s="31" t="s">
        <v>47</v>
      </c>
      <c r="C29" s="30">
        <v>42221.512799999997</v>
      </c>
      <c r="D29" s="30" t="s">
        <v>48</v>
      </c>
      <c r="E29">
        <f t="shared" si="0"/>
        <v>64.514270279445014</v>
      </c>
      <c r="F29" s="26">
        <f>ROUND(2*E29,0)/2+1</f>
        <v>65.5</v>
      </c>
      <c r="G29">
        <f t="shared" si="1"/>
        <v>-0.38832949500647373</v>
      </c>
      <c r="I29">
        <f t="shared" si="5"/>
        <v>-0.38832949500647373</v>
      </c>
      <c r="O29">
        <f t="shared" ca="1" si="2"/>
        <v>-0.39396355818220624</v>
      </c>
      <c r="Q29" s="2">
        <f t="shared" si="3"/>
        <v>27203.012799999997</v>
      </c>
    </row>
    <row r="30" spans="1:17" x14ac:dyDescent="0.2">
      <c r="A30" s="30" t="s">
        <v>46</v>
      </c>
      <c r="B30" s="31" t="s">
        <v>49</v>
      </c>
      <c r="C30" s="30">
        <v>42918.684800000003</v>
      </c>
      <c r="D30" s="30" t="s">
        <v>48</v>
      </c>
      <c r="E30">
        <f t="shared" si="0"/>
        <v>1834.205137391483</v>
      </c>
      <c r="F30" s="33">
        <f>ROUND(2*E30,0)/2+1</f>
        <v>1835</v>
      </c>
      <c r="G30">
        <f t="shared" si="1"/>
        <v>-0.31313714999851072</v>
      </c>
      <c r="I30">
        <f t="shared" si="5"/>
        <v>-0.31313714999851072</v>
      </c>
      <c r="O30">
        <f t="shared" ca="1" si="2"/>
        <v>-0.30953240690447997</v>
      </c>
      <c r="Q30" s="2">
        <f t="shared" si="3"/>
        <v>27900.184800000003</v>
      </c>
    </row>
    <row r="31" spans="1:17" x14ac:dyDescent="0.2">
      <c r="A31" s="30" t="s">
        <v>46</v>
      </c>
      <c r="B31" s="31" t="s">
        <v>49</v>
      </c>
      <c r="C31" s="30">
        <v>42920.654900000001</v>
      </c>
      <c r="D31" s="30" t="s">
        <v>48</v>
      </c>
      <c r="E31">
        <f t="shared" si="0"/>
        <v>1839.2060094536068</v>
      </c>
      <c r="F31" s="33">
        <f>ROUND(2*E31,0)/2+1</f>
        <v>1840</v>
      </c>
      <c r="G31">
        <f t="shared" si="1"/>
        <v>-0.31279360000189627</v>
      </c>
      <c r="I31">
        <f t="shared" si="5"/>
        <v>-0.31279360000189627</v>
      </c>
      <c r="O31">
        <f t="shared" ca="1" si="2"/>
        <v>-0.30929383343378847</v>
      </c>
      <c r="Q31" s="2">
        <f t="shared" si="3"/>
        <v>27902.154900000001</v>
      </c>
    </row>
    <row r="32" spans="1:17" x14ac:dyDescent="0.2">
      <c r="A32" s="30" t="s">
        <v>46</v>
      </c>
      <c r="B32" s="31" t="s">
        <v>49</v>
      </c>
      <c r="C32" s="30">
        <v>44416.673499999997</v>
      </c>
      <c r="D32" s="30" t="s">
        <v>48</v>
      </c>
      <c r="E32">
        <f t="shared" si="0"/>
        <v>5636.6770115158051</v>
      </c>
      <c r="F32" s="32">
        <f>ROUND(2*E32,0)/2+0.5</f>
        <v>5637</v>
      </c>
      <c r="G32">
        <f t="shared" si="1"/>
        <v>-0.12724173000606243</v>
      </c>
      <c r="I32">
        <f t="shared" si="5"/>
        <v>-0.12724173000606243</v>
      </c>
      <c r="O32">
        <f t="shared" ca="1" si="2"/>
        <v>-0.12812113979065387</v>
      </c>
      <c r="Q32" s="2">
        <f t="shared" si="3"/>
        <v>29398.173499999997</v>
      </c>
    </row>
    <row r="33" spans="1:17" x14ac:dyDescent="0.2">
      <c r="A33" s="30" t="s">
        <v>46</v>
      </c>
      <c r="B33" s="31" t="s">
        <v>47</v>
      </c>
      <c r="C33" s="30">
        <v>44724.582199999997</v>
      </c>
      <c r="D33" s="30" t="s">
        <v>48</v>
      </c>
      <c r="E33">
        <f t="shared" si="0"/>
        <v>6418.267801585308</v>
      </c>
      <c r="F33">
        <f>ROUND(2*E33,0)/2</f>
        <v>6418.5</v>
      </c>
      <c r="G33">
        <f t="shared" si="1"/>
        <v>-9.1474865002965089E-2</v>
      </c>
      <c r="I33">
        <f t="shared" si="5"/>
        <v>-9.1474865002965089E-2</v>
      </c>
      <c r="O33">
        <f t="shared" ca="1" si="2"/>
        <v>-9.0832106321570516E-2</v>
      </c>
      <c r="Q33" s="2">
        <f t="shared" si="3"/>
        <v>29706.082199999997</v>
      </c>
    </row>
    <row r="34" spans="1:17" x14ac:dyDescent="0.2">
      <c r="A34" s="30" t="s">
        <v>46</v>
      </c>
      <c r="B34" s="31" t="s">
        <v>47</v>
      </c>
      <c r="C34" s="30">
        <v>44808.507799999999</v>
      </c>
      <c r="D34" s="30" t="s">
        <v>48</v>
      </c>
      <c r="E34">
        <f t="shared" si="0"/>
        <v>6631.3032760979122</v>
      </c>
      <c r="F34">
        <f>ROUND(2*E34,0)/2</f>
        <v>6631.5</v>
      </c>
      <c r="G34">
        <f t="shared" si="1"/>
        <v>-7.7499635001004208E-2</v>
      </c>
      <c r="I34">
        <f t="shared" si="5"/>
        <v>-7.7499635001004208E-2</v>
      </c>
      <c r="O34">
        <f t="shared" ca="1" si="2"/>
        <v>-8.0668876470112061E-2</v>
      </c>
      <c r="Q34" s="2">
        <f t="shared" si="3"/>
        <v>29790.007799999999</v>
      </c>
    </row>
    <row r="35" spans="1:17" x14ac:dyDescent="0.2">
      <c r="A35" s="30" t="s">
        <v>46</v>
      </c>
      <c r="B35" s="31" t="s">
        <v>47</v>
      </c>
      <c r="C35" s="30">
        <v>45050.8099</v>
      </c>
      <c r="D35" s="30" t="s">
        <v>48</v>
      </c>
      <c r="E35">
        <f t="shared" si="0"/>
        <v>7246.3592643648899</v>
      </c>
      <c r="F35">
        <f>ROUND(2*E35,0)/2</f>
        <v>7246.5</v>
      </c>
      <c r="G35">
        <f t="shared" si="1"/>
        <v>-5.5442985001718625E-2</v>
      </c>
      <c r="I35">
        <f t="shared" si="5"/>
        <v>-5.5442985001718625E-2</v>
      </c>
      <c r="O35">
        <f t="shared" ca="1" si="2"/>
        <v>-5.1324339575055999E-2</v>
      </c>
      <c r="Q35" s="2">
        <f t="shared" si="3"/>
        <v>30032.3099</v>
      </c>
    </row>
    <row r="36" spans="1:17" x14ac:dyDescent="0.2">
      <c r="A36" s="30" t="s">
        <v>46</v>
      </c>
      <c r="B36" s="31" t="s">
        <v>49</v>
      </c>
      <c r="C36" s="30">
        <v>45076.619399999996</v>
      </c>
      <c r="D36" s="30" t="s">
        <v>48</v>
      </c>
      <c r="E36">
        <f t="shared" si="0"/>
        <v>7311.8737090567593</v>
      </c>
      <c r="F36">
        <f>ROUND(2*E36,0)/2</f>
        <v>7312</v>
      </c>
      <c r="G36">
        <f t="shared" si="1"/>
        <v>-4.9752480001188815E-2</v>
      </c>
      <c r="I36">
        <f t="shared" si="5"/>
        <v>-4.9752480001188815E-2</v>
      </c>
      <c r="O36">
        <f t="shared" ca="1" si="2"/>
        <v>-4.8199027108997206E-2</v>
      </c>
      <c r="Q36" s="2">
        <f t="shared" si="3"/>
        <v>30058.119399999996</v>
      </c>
    </row>
    <row r="37" spans="1:17" x14ac:dyDescent="0.2">
      <c r="A37" s="30" t="s">
        <v>46</v>
      </c>
      <c r="B37" s="31" t="s">
        <v>49</v>
      </c>
      <c r="C37" s="30">
        <v>45079.770100000002</v>
      </c>
      <c r="D37" s="30" t="s">
        <v>48</v>
      </c>
      <c r="E37">
        <f t="shared" si="0"/>
        <v>7319.8713983142452</v>
      </c>
      <c r="F37">
        <f>ROUND(2*E37,0)/2</f>
        <v>7320</v>
      </c>
      <c r="G37">
        <f t="shared" si="1"/>
        <v>-5.0662800000282004E-2</v>
      </c>
      <c r="I37">
        <f t="shared" si="5"/>
        <v>-5.0662800000282004E-2</v>
      </c>
      <c r="O37">
        <f t="shared" ca="1" si="2"/>
        <v>-4.7817309555890808E-2</v>
      </c>
      <c r="Q37" s="2">
        <f t="shared" si="3"/>
        <v>30061.270100000002</v>
      </c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2024-01-16T04:10:42Z</dcterms:modified>
</cp:coreProperties>
</file>