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8F6B9D0-AEED-4194-A6E3-B24B29CC03C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3" i="1"/>
  <c r="F23" i="1"/>
  <c r="G23" i="1"/>
  <c r="J23" i="1"/>
  <c r="E24" i="1"/>
  <c r="F24" i="1"/>
  <c r="G24" i="1"/>
  <c r="J24" i="1"/>
  <c r="E25" i="1"/>
  <c r="F25" i="1"/>
  <c r="G25" i="1"/>
  <c r="J25" i="1"/>
  <c r="E26" i="1"/>
  <c r="F26" i="1"/>
  <c r="G26" i="1"/>
  <c r="J26" i="1"/>
  <c r="E27" i="1"/>
  <c r="F27" i="1"/>
  <c r="G27" i="1"/>
  <c r="J27" i="1"/>
  <c r="E28" i="1"/>
  <c r="F28" i="1"/>
  <c r="G28" i="1"/>
  <c r="J28" i="1"/>
  <c r="E22" i="1"/>
  <c r="F22" i="1"/>
  <c r="G22" i="1"/>
  <c r="I22" i="1"/>
  <c r="G11" i="1"/>
  <c r="F11" i="1"/>
  <c r="Q21" i="1"/>
  <c r="Q23" i="1"/>
  <c r="Q24" i="1"/>
  <c r="Q25" i="1"/>
  <c r="Q26" i="1"/>
  <c r="Q27" i="1"/>
  <c r="Q28" i="1"/>
  <c r="E14" i="1"/>
  <c r="E15" i="1" s="1"/>
  <c r="C17" i="1"/>
  <c r="R21" i="1"/>
  <c r="Q22" i="1"/>
  <c r="C11" i="1"/>
  <c r="C12" i="1"/>
  <c r="C16" i="1" l="1"/>
  <c r="D18" i="1" s="1"/>
  <c r="O24" i="1"/>
  <c r="O27" i="1"/>
  <c r="O21" i="1"/>
  <c r="O23" i="1"/>
  <c r="C15" i="1"/>
  <c r="O22" i="1"/>
  <c r="O26" i="1"/>
  <c r="O28" i="1"/>
  <c r="O25" i="1"/>
  <c r="C18" i="1" l="1"/>
  <c r="E16" i="1"/>
  <c r="E17" i="1" s="1"/>
</calcChain>
</file>

<file path=xl/sharedStrings.xml><?xml version="1.0" encoding="utf-8"?>
<sst xmlns="http://schemas.openxmlformats.org/spreadsheetml/2006/main" count="59" uniqueCount="48">
  <si>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</si>
  <si>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</si>
  <si>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</si>
  <si>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</si>
  <si>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</si>
  <si>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</si>
  <si>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</si>
  <si>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</si>
  <si>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</si>
  <si>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</si>
  <si>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</si>
  <si>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</si>
  <si>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</si>
  <si>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</si>
  <si>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</si>
  <si>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</si>
  <si>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</si>
  <si>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</si>
  <si>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</si>
  <si>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</si>
  <si>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</si>
  <si>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</si>
  <si>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</si>
  <si>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</si>
  <si>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</si>
  <si>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</si>
  <si>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</si>
  <si>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</si>
  <si>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</si>
  <si>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</si>
  <si>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</si>
  <si>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</si>
  <si>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</si>
  <si>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</si>
  <si>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</si>
  <si>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</si>
  <si>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</si>
  <si>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</si>
  <si>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Kreiner</t>
  </si>
  <si>
    <t>J.M. Kreiner, 2004, Acta Astronomica, vol. 54, pp 207-210.</t>
  </si>
  <si>
    <t>V0775 Cen / GSC 8275-0570</t>
  </si>
  <si>
    <t>EA/DM</t>
  </si>
  <si>
    <t>OEJV 0137</t>
  </si>
  <si>
    <t>I</t>
  </si>
  <si>
    <t>II</t>
  </si>
  <si>
    <t>GCVS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</si>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</sst>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1" xfId="0" applyFont="1" applyBorder="1" applyAlignment="1">
      <alignment vertical="center"/>
    </xf>
    <xf numFmtId="0" fontId="13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0" fillId="0" borderId="1" xfId="0" applyBorder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V0775 Cen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-35804</c:v>
                </c:pt>
                <c:pt idx="1">
                  <c:v>0</c:v>
                </c:pt>
                <c:pt idx="2">
                  <c:v>4209</c:v>
                </c:pt>
                <c:pt idx="3">
                  <c:v>4209</c:v>
                </c:pt>
                <c:pt idx="4">
                  <c:v>4209</c:v>
                </c:pt>
                <c:pt idx="5">
                  <c:v>4225.5</c:v>
                </c:pt>
                <c:pt idx="6">
                  <c:v>4225.5</c:v>
                </c:pt>
                <c:pt idx="7">
                  <c:v>4225.5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2.4873999998817453E-2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48-4336-B77D-BF54AC7A2B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-35804</c:v>
                </c:pt>
                <c:pt idx="1">
                  <c:v>0</c:v>
                </c:pt>
                <c:pt idx="2">
                  <c:v>4209</c:v>
                </c:pt>
                <c:pt idx="3">
                  <c:v>4209</c:v>
                </c:pt>
                <c:pt idx="4">
                  <c:v>4209</c:v>
                </c:pt>
                <c:pt idx="5">
                  <c:v>4225.5</c:v>
                </c:pt>
                <c:pt idx="6">
                  <c:v>4225.5</c:v>
                </c:pt>
                <c:pt idx="7">
                  <c:v>4225.5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48-4336-B77D-BF54AC7A2B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-35804</c:v>
                </c:pt>
                <c:pt idx="1">
                  <c:v>0</c:v>
                </c:pt>
                <c:pt idx="2">
                  <c:v>4209</c:v>
                </c:pt>
                <c:pt idx="3">
                  <c:v>4209</c:v>
                </c:pt>
                <c:pt idx="4">
                  <c:v>4209</c:v>
                </c:pt>
                <c:pt idx="5">
                  <c:v>4225.5</c:v>
                </c:pt>
                <c:pt idx="6">
                  <c:v>4225.5</c:v>
                </c:pt>
                <c:pt idx="7">
                  <c:v>4225.5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-1.9881499996699858E-2</c:v>
                </c:pt>
                <c:pt idx="3">
                  <c:v>-1.9501499999023508E-2</c:v>
                </c:pt>
                <c:pt idx="4">
                  <c:v>-1.9281499997305218E-2</c:v>
                </c:pt>
                <c:pt idx="5">
                  <c:v>-1.7979250005737413E-2</c:v>
                </c:pt>
                <c:pt idx="6">
                  <c:v>-1.709925000614021E-2</c:v>
                </c:pt>
                <c:pt idx="7">
                  <c:v>-1.687925000442192E-2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48-4336-B77D-BF54AC7A2B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-35804</c:v>
                </c:pt>
                <c:pt idx="1">
                  <c:v>0</c:v>
                </c:pt>
                <c:pt idx="2">
                  <c:v>4209</c:v>
                </c:pt>
                <c:pt idx="3">
                  <c:v>4209</c:v>
                </c:pt>
                <c:pt idx="4">
                  <c:v>4209</c:v>
                </c:pt>
                <c:pt idx="5">
                  <c:v>4225.5</c:v>
                </c:pt>
                <c:pt idx="6">
                  <c:v>4225.5</c:v>
                </c:pt>
                <c:pt idx="7">
                  <c:v>4225.5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48-4336-B77D-BF54AC7A2B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-35804</c:v>
                </c:pt>
                <c:pt idx="1">
                  <c:v>0</c:v>
                </c:pt>
                <c:pt idx="2">
                  <c:v>4209</c:v>
                </c:pt>
                <c:pt idx="3">
                  <c:v>4209</c:v>
                </c:pt>
                <c:pt idx="4">
                  <c:v>4209</c:v>
                </c:pt>
                <c:pt idx="5">
                  <c:v>4225.5</c:v>
                </c:pt>
                <c:pt idx="6">
                  <c:v>4225.5</c:v>
                </c:pt>
                <c:pt idx="7">
                  <c:v>4225.5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48-4336-B77D-BF54AC7A2B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-35804</c:v>
                </c:pt>
                <c:pt idx="1">
                  <c:v>0</c:v>
                </c:pt>
                <c:pt idx="2">
                  <c:v>4209</c:v>
                </c:pt>
                <c:pt idx="3">
                  <c:v>4209</c:v>
                </c:pt>
                <c:pt idx="4">
                  <c:v>4209</c:v>
                </c:pt>
                <c:pt idx="5">
                  <c:v>4225.5</c:v>
                </c:pt>
                <c:pt idx="6">
                  <c:v>4225.5</c:v>
                </c:pt>
                <c:pt idx="7">
                  <c:v>4225.5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48-4336-B77D-BF54AC7A2B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8.9999999999999998E-4</c:v>
                  </c:pt>
                  <c:pt idx="7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-35804</c:v>
                </c:pt>
                <c:pt idx="1">
                  <c:v>0</c:v>
                </c:pt>
                <c:pt idx="2">
                  <c:v>4209</c:v>
                </c:pt>
                <c:pt idx="3">
                  <c:v>4209</c:v>
                </c:pt>
                <c:pt idx="4">
                  <c:v>4209</c:v>
                </c:pt>
                <c:pt idx="5">
                  <c:v>4225.5</c:v>
                </c:pt>
                <c:pt idx="6">
                  <c:v>4225.5</c:v>
                </c:pt>
                <c:pt idx="7">
                  <c:v>4225.5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048-4336-B77D-BF54AC7A2B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-35804</c:v>
                </c:pt>
                <c:pt idx="1">
                  <c:v>0</c:v>
                </c:pt>
                <c:pt idx="2">
                  <c:v>4209</c:v>
                </c:pt>
                <c:pt idx="3">
                  <c:v>4209</c:v>
                </c:pt>
                <c:pt idx="4">
                  <c:v>4209</c:v>
                </c:pt>
                <c:pt idx="5">
                  <c:v>4225.5</c:v>
                </c:pt>
                <c:pt idx="6">
                  <c:v>4225.5</c:v>
                </c:pt>
                <c:pt idx="7">
                  <c:v>4225.5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0.15638082007017717</c:v>
                </c:pt>
                <c:pt idx="1">
                  <c:v>-1.3543066624349676E-5</c:v>
                </c:pt>
                <c:pt idx="2">
                  <c:v>-1.8398747916439948E-2</c:v>
                </c:pt>
                <c:pt idx="3">
                  <c:v>-1.8398747916439948E-2</c:v>
                </c:pt>
                <c:pt idx="4">
                  <c:v>-1.8398747916439948E-2</c:v>
                </c:pt>
                <c:pt idx="5">
                  <c:v>-1.847082106446132E-2</c:v>
                </c:pt>
                <c:pt idx="6">
                  <c:v>-1.847082106446132E-2</c:v>
                </c:pt>
                <c:pt idx="7">
                  <c:v>-1.847082106446132E-2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48-4336-B77D-BF54AC7A2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374616"/>
        <c:axId val="1"/>
      </c:scatterChart>
      <c:valAx>
        <c:axId val="782374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2374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04511278195488"/>
          <c:y val="0.92375366568914952"/>
          <c:w val="0.6977443609022555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0</xdr:row>
      <xdr:rowOff>0</xdr:rowOff>
    </xdr:from>
    <xdr:to>
      <xdr:col>16</xdr:col>
      <xdr:colOff>476250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591E0DB-4C07-FD1D-488A-4D62454B02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3" sqref="E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24</v>
      </c>
      <c r="B2" s="29" t="s">
        <v>41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28740.25</v>
      </c>
      <c r="D4" s="9">
        <v>1.327286</v>
      </c>
    </row>
    <row r="6" spans="1:7" x14ac:dyDescent="0.2">
      <c r="A6" s="5" t="s">
        <v>1</v>
      </c>
      <c r="D6" s="5" t="s">
        <v>39</v>
      </c>
    </row>
    <row r="7" spans="1:7" x14ac:dyDescent="0.2">
      <c r="A7" t="s">
        <v>2</v>
      </c>
      <c r="C7">
        <v>52501.317000000003</v>
      </c>
      <c r="D7">
        <v>0.66364350000000005</v>
      </c>
    </row>
    <row r="8" spans="1:7" x14ac:dyDescent="0.2">
      <c r="A8" t="s">
        <v>3</v>
      </c>
      <c r="C8">
        <v>0.66364350000000005</v>
      </c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-1.3543066624349676E-5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17</v>
      </c>
      <c r="B12" s="12"/>
      <c r="C12" s="24">
        <f ca="1">SLOPE(INDIRECT($G$11):G992,INDIRECT($F$11):F992)</f>
        <v>-4.368069577052886E-6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35</v>
      </c>
      <c r="E13" s="13">
        <v>1</v>
      </c>
    </row>
    <row r="14" spans="1:7" x14ac:dyDescent="0.2">
      <c r="A14" s="12"/>
      <c r="B14" s="12"/>
      <c r="C14" s="12"/>
      <c r="D14" s="16" t="s">
        <v>31</v>
      </c>
      <c r="E14" s="17">
        <f ca="1">NOW()+15018.5+B9/24</f>
        <v>60332.205307523145</v>
      </c>
    </row>
    <row r="15" spans="1:7" x14ac:dyDescent="0.2">
      <c r="A15" s="14" t="s">
        <v>18</v>
      </c>
      <c r="B15" s="12"/>
      <c r="C15" s="15">
        <f ca="1">(C7+C11)+(C8+C12)*INT(MAX(F21:F3533))</f>
        <v>55305.192318862973</v>
      </c>
      <c r="D15" s="16" t="s">
        <v>36</v>
      </c>
      <c r="E15" s="17">
        <f ca="1">ROUND(2*(E14-$C7)/$C8,0)/2+E13</f>
        <v>11801</v>
      </c>
    </row>
    <row r="16" spans="1:7" x14ac:dyDescent="0.2">
      <c r="A16" s="18" t="s">
        <v>4</v>
      </c>
      <c r="B16" s="12"/>
      <c r="C16" s="19">
        <f ca="1">+C8+C12</f>
        <v>0.66363913193042301</v>
      </c>
      <c r="D16" s="16" t="s">
        <v>37</v>
      </c>
      <c r="E16" s="26">
        <f ca="1">ROUND(2*(E14-$C15)/$C16,0)/2+E13</f>
        <v>7576</v>
      </c>
    </row>
    <row r="17" spans="1:18" ht="13.5" thickBot="1" x14ac:dyDescent="0.25">
      <c r="A17" s="16" t="s">
        <v>28</v>
      </c>
      <c r="B17" s="12"/>
      <c r="C17" s="12">
        <f>COUNT(C21:C2191)</f>
        <v>8</v>
      </c>
      <c r="D17" s="16" t="s">
        <v>32</v>
      </c>
      <c r="E17" s="20">
        <f ca="1">+$C7+$C8*E16-15018.5-$C9/24</f>
        <v>42510.975989333339</v>
      </c>
    </row>
    <row r="18" spans="1:18" ht="14.25" thickTop="1" thickBot="1" x14ac:dyDescent="0.25">
      <c r="A18" s="18" t="s">
        <v>5</v>
      </c>
      <c r="B18" s="12"/>
      <c r="C18" s="21">
        <f ca="1">+C15</f>
        <v>55305.192318862973</v>
      </c>
      <c r="D18" s="22">
        <f ca="1">+C16</f>
        <v>0.66363913193042301</v>
      </c>
      <c r="E18" s="23" t="s">
        <v>33</v>
      </c>
    </row>
    <row r="19" spans="1:18" ht="13.5" thickTop="1" x14ac:dyDescent="0.2">
      <c r="A19" s="27" t="s">
        <v>34</v>
      </c>
      <c r="E19" s="28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38</v>
      </c>
      <c r="J20" s="7" t="s">
        <v>46</v>
      </c>
      <c r="K20" s="7" t="s">
        <v>47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8" x14ac:dyDescent="0.2">
      <c r="A21" s="35" t="s">
        <v>12</v>
      </c>
      <c r="C21" s="30">
        <v>28740.25</v>
      </c>
      <c r="D21" s="10"/>
      <c r="E21">
        <f t="shared" ref="E21:E28" si="0">+(C21-C$7)/C$8</f>
        <v>-35803.962519033186</v>
      </c>
      <c r="F21">
        <f t="shared" ref="F21:F28" si="1">ROUND(2*E21,0)/2</f>
        <v>-35804</v>
      </c>
      <c r="G21">
        <f t="shared" ref="G21:G28" si="2">+C21-(C$7+F21*C$8)</f>
        <v>2.4873999998817453E-2</v>
      </c>
      <c r="H21">
        <f>+G21</f>
        <v>2.4873999998817453E-2</v>
      </c>
      <c r="O21">
        <f t="shared" ref="O21:O28" ca="1" si="3">+C$11+C$12*$F21</f>
        <v>0.15638082007017717</v>
      </c>
      <c r="Q21" s="2">
        <f t="shared" ref="Q21:Q28" si="4">+C21-15018.5</f>
        <v>13721.75</v>
      </c>
      <c r="R21" t="e">
        <f>IF(ABS(C21-C20)&lt;0.00001,1,"")</f>
        <v>#VALUE!</v>
      </c>
    </row>
    <row r="22" spans="1:18" x14ac:dyDescent="0.2">
      <c r="A22" s="34" t="s">
        <v>38</v>
      </c>
      <c r="C22" s="10">
        <v>52501.317000000003</v>
      </c>
      <c r="D22" s="10" t="s">
        <v>14</v>
      </c>
      <c r="E22">
        <f t="shared" si="0"/>
        <v>0</v>
      </c>
      <c r="F22">
        <f t="shared" si="1"/>
        <v>0</v>
      </c>
      <c r="G22">
        <f t="shared" si="2"/>
        <v>0</v>
      </c>
      <c r="I22">
        <f>+G22</f>
        <v>0</v>
      </c>
      <c r="O22">
        <f t="shared" ca="1" si="3"/>
        <v>-1.3543066624349676E-5</v>
      </c>
      <c r="Q22" s="2">
        <f t="shared" si="4"/>
        <v>37482.817000000003</v>
      </c>
    </row>
    <row r="23" spans="1:18" x14ac:dyDescent="0.2">
      <c r="A23" s="31" t="s">
        <v>42</v>
      </c>
      <c r="B23" s="32" t="s">
        <v>43</v>
      </c>
      <c r="C23" s="33">
        <v>55294.572610000003</v>
      </c>
      <c r="D23" s="33">
        <v>2.0000000000000001E-4</v>
      </c>
      <c r="E23">
        <f t="shared" si="0"/>
        <v>4208.9700418974944</v>
      </c>
      <c r="F23">
        <f t="shared" si="1"/>
        <v>4209</v>
      </c>
      <c r="G23">
        <f t="shared" si="2"/>
        <v>-1.9881499996699858E-2</v>
      </c>
      <c r="J23">
        <f t="shared" ref="J23:J28" si="5">+G23</f>
        <v>-1.9881499996699858E-2</v>
      </c>
      <c r="O23">
        <f t="shared" ca="1" si="3"/>
        <v>-1.8398747916439948E-2</v>
      </c>
      <c r="Q23" s="2">
        <f t="shared" si="4"/>
        <v>40276.072610000003</v>
      </c>
    </row>
    <row r="24" spans="1:18" x14ac:dyDescent="0.2">
      <c r="A24" s="31" t="s">
        <v>42</v>
      </c>
      <c r="B24" s="32" t="s">
        <v>43</v>
      </c>
      <c r="C24" s="33">
        <v>55294.572990000001</v>
      </c>
      <c r="D24" s="33">
        <v>2.9999999999999997E-4</v>
      </c>
      <c r="E24">
        <f t="shared" si="0"/>
        <v>4208.9706144940737</v>
      </c>
      <c r="F24">
        <f t="shared" si="1"/>
        <v>4209</v>
      </c>
      <c r="G24">
        <f t="shared" si="2"/>
        <v>-1.9501499999023508E-2</v>
      </c>
      <c r="J24">
        <f t="shared" si="5"/>
        <v>-1.9501499999023508E-2</v>
      </c>
      <c r="O24">
        <f t="shared" ca="1" si="3"/>
        <v>-1.8398747916439948E-2</v>
      </c>
      <c r="Q24" s="2">
        <f t="shared" si="4"/>
        <v>40276.072990000001</v>
      </c>
    </row>
    <row r="25" spans="1:18" x14ac:dyDescent="0.2">
      <c r="A25" s="31" t="s">
        <v>42</v>
      </c>
      <c r="B25" s="32" t="s">
        <v>43</v>
      </c>
      <c r="C25" s="33">
        <v>55294.573210000002</v>
      </c>
      <c r="D25" s="33">
        <v>2.9999999999999997E-4</v>
      </c>
      <c r="E25">
        <f t="shared" si="0"/>
        <v>4208.9709459973601</v>
      </c>
      <c r="F25">
        <f t="shared" si="1"/>
        <v>4209</v>
      </c>
      <c r="G25">
        <f t="shared" si="2"/>
        <v>-1.9281499997305218E-2</v>
      </c>
      <c r="J25">
        <f t="shared" si="5"/>
        <v>-1.9281499997305218E-2</v>
      </c>
      <c r="O25">
        <f t="shared" ca="1" si="3"/>
        <v>-1.8398747916439948E-2</v>
      </c>
      <c r="Q25" s="2">
        <f t="shared" si="4"/>
        <v>40276.073210000002</v>
      </c>
    </row>
    <row r="26" spans="1:18" x14ac:dyDescent="0.2">
      <c r="A26" s="31" t="s">
        <v>42</v>
      </c>
      <c r="B26" s="32" t="s">
        <v>44</v>
      </c>
      <c r="C26" s="33">
        <v>55305.52463</v>
      </c>
      <c r="D26" s="33">
        <v>1E-3</v>
      </c>
      <c r="E26">
        <f t="shared" si="0"/>
        <v>4225.4729082707763</v>
      </c>
      <c r="F26">
        <f t="shared" si="1"/>
        <v>4225.5</v>
      </c>
      <c r="G26">
        <f t="shared" si="2"/>
        <v>-1.7979250005737413E-2</v>
      </c>
      <c r="J26">
        <f t="shared" si="5"/>
        <v>-1.7979250005737413E-2</v>
      </c>
      <c r="O26">
        <f t="shared" ca="1" si="3"/>
        <v>-1.847082106446132E-2</v>
      </c>
      <c r="Q26" s="2">
        <f t="shared" si="4"/>
        <v>40287.02463</v>
      </c>
    </row>
    <row r="27" spans="1:18" x14ac:dyDescent="0.2">
      <c r="A27" s="31" t="s">
        <v>42</v>
      </c>
      <c r="B27" s="32" t="s">
        <v>44</v>
      </c>
      <c r="C27" s="33">
        <v>55305.525509999999</v>
      </c>
      <c r="D27" s="33">
        <v>8.9999999999999998E-4</v>
      </c>
      <c r="E27">
        <f t="shared" si="0"/>
        <v>4225.4742342839136</v>
      </c>
      <c r="F27">
        <f t="shared" si="1"/>
        <v>4225.5</v>
      </c>
      <c r="G27">
        <f t="shared" si="2"/>
        <v>-1.709925000614021E-2</v>
      </c>
      <c r="J27">
        <f t="shared" si="5"/>
        <v>-1.709925000614021E-2</v>
      </c>
      <c r="O27">
        <f t="shared" ca="1" si="3"/>
        <v>-1.847082106446132E-2</v>
      </c>
      <c r="Q27" s="2">
        <f t="shared" si="4"/>
        <v>40287.025509999999</v>
      </c>
    </row>
    <row r="28" spans="1:18" x14ac:dyDescent="0.2">
      <c r="A28" s="31" t="s">
        <v>42</v>
      </c>
      <c r="B28" s="32" t="s">
        <v>44</v>
      </c>
      <c r="C28" s="33">
        <v>55305.525730000001</v>
      </c>
      <c r="D28" s="33">
        <v>8.9999999999999998E-4</v>
      </c>
      <c r="E28">
        <f t="shared" si="0"/>
        <v>4225.4745657872008</v>
      </c>
      <c r="F28">
        <f t="shared" si="1"/>
        <v>4225.5</v>
      </c>
      <c r="G28">
        <f t="shared" si="2"/>
        <v>-1.687925000442192E-2</v>
      </c>
      <c r="J28">
        <f t="shared" si="5"/>
        <v>-1.687925000442192E-2</v>
      </c>
      <c r="O28">
        <f t="shared" ca="1" si="3"/>
        <v>-1.847082106446132E-2</v>
      </c>
      <c r="Q28" s="2">
        <f t="shared" si="4"/>
        <v>40287.025730000001</v>
      </c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2024-01-22T06:25:38Z</dcterms:modified>
</cp:coreProperties>
</file>