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A3B02CB-B7A7-4DED-899C-42AEE23DBA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Q23" i="1"/>
  <c r="F11" i="1"/>
  <c r="Q22" i="1"/>
  <c r="E14" i="1"/>
  <c r="E15" i="1" s="1"/>
  <c r="C21" i="1"/>
  <c r="Q21" i="1"/>
  <c r="A21" i="1"/>
  <c r="G11" i="1"/>
  <c r="C7" i="1"/>
  <c r="E23" i="1"/>
  <c r="F23" i="1"/>
  <c r="G23" i="1"/>
  <c r="H23" i="1"/>
  <c r="C8" i="1"/>
  <c r="C17" i="1"/>
  <c r="E21" i="1"/>
  <c r="F21" i="1"/>
  <c r="G21" i="1"/>
  <c r="E22" i="1"/>
  <c r="F22" i="1"/>
  <c r="G22" i="1"/>
  <c r="H22" i="1"/>
  <c r="H21" i="1"/>
  <c r="C12" i="1"/>
  <c r="C16" i="1" l="1"/>
  <c r="D18" i="1" s="1"/>
  <c r="C11" i="1"/>
  <c r="C15" i="1" l="1"/>
  <c r="E16" i="1" s="1"/>
  <c r="O24" i="1"/>
  <c r="O21" i="1"/>
  <c r="O23" i="1"/>
  <c r="O22" i="1"/>
  <c r="E17" i="1" l="1"/>
  <c r="C18" i="1"/>
</calcChain>
</file>

<file path=xl/sharedStrings.xml><?xml version="1.0" encoding="utf-8"?>
<sst xmlns="http://schemas.openxmlformats.org/spreadsheetml/2006/main" count="58" uniqueCount="51">
  <si>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</si>
  <si>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</si>
  <si>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</si>
  <si>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</si>
  <si>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</si>
  <si>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</si>
  <si>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</si>
  <si>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</si>
  <si>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</si>
  <si>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</si>
  <si>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</si>
  <si>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</si>
  <si>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</si>
  <si>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</si>
  <si>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</si>
  <si>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</si>
  <si>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</si>
  <si>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</si>
  <si>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</si>
  <si>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</si>
  <si>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</si>
  <si>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</si>
  <si>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</si>
  <si>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</si>
  <si>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</si>
  <si>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</si>
  <si>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</si>
  <si>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</si>
  <si>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</si>
  <si>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</si>
  <si>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</si>
  <si>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</si>
  <si>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</si>
  <si>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</si>
  <si>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</si>
  <si>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</si>
  <si>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</si>
  <si>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G7759-1185_Cen.xls</t>
  </si>
  <si>
    <t>EA</t>
  </si>
  <si>
    <t>IBVS 5495 Eph.</t>
  </si>
  <si>
    <t>IBVS 5495</t>
  </si>
  <si>
    <t>Cen</t>
  </si>
  <si>
    <t>V1109 Cen / GSC 7759-1185  / NSV 05418</t>
  </si>
  <si>
    <t>Add cycle</t>
  </si>
  <si>
    <t>Old Cycle</t>
  </si>
  <si>
    <t>OEJV 116</t>
  </si>
  <si>
    <t>I</t>
  </si>
  <si>
    <t>OEJV 0155</t>
  </si>
  <si>
    <t>0,0050</t>
  </si>
  <si>
    <t>JBAV, 55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</si>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</sst>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center" vertical="top"/>
    </xf>
    <xf numFmtId="165" fontId="6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V1109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6716791979951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-2.999999989697244E-3</c:v>
                </c:pt>
                <c:pt idx="2">
                  <c:v>-9.9999999656574801E-4</c:v>
                </c:pt>
                <c:pt idx="3">
                  <c:v>-9.9999980739085004E-4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42-4FDF-80E4-42A9281F13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42-4FDF-80E4-42A9281F13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42-4FDF-80E4-42A9281F13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42-4FDF-80E4-42A9281F13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42-4FDF-80E4-42A9281F13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42-4FDF-80E4-42A9281F13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1.4999999999999999E-2</c:v>
                  </c:pt>
                  <c:pt idx="2">
                    <c:v>0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42-4FDF-80E4-42A9281F13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</c:v>
                </c:pt>
                <c:pt idx="2">
                  <c:v>1103</c:v>
                </c:pt>
                <c:pt idx="3">
                  <c:v>2074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-1.0027879100720184E-3</c:v>
                </c:pt>
                <c:pt idx="1">
                  <c:v>-1.1958988336396494E-3</c:v>
                </c:pt>
                <c:pt idx="2">
                  <c:v>-1.2790542507919887E-3</c:v>
                </c:pt>
                <c:pt idx="3">
                  <c:v>-1.5222587991501856E-3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42-4FDF-80E4-42A9281F1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838280"/>
        <c:axId val="1"/>
      </c:scatterChart>
      <c:valAx>
        <c:axId val="618838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838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F40DFBE-1F38-AB31-2DAE-74AE5F3F0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20" sqref="A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52414.566999999995</v>
      </c>
      <c r="J1" s="33">
        <v>3.3370000000000002</v>
      </c>
      <c r="K1" s="32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52414.566999999995</v>
      </c>
      <c r="D4" s="8">
        <v>3.3370000000000002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52414.566999999995</v>
      </c>
    </row>
    <row r="8" spans="1:12" x14ac:dyDescent="0.2">
      <c r="A8" t="s">
        <v>2</v>
      </c>
      <c r="C8">
        <f>+D4</f>
        <v>3.3370000000000002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-1.0027879100720184E-3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-2.5046812395282896E-7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6" t="s">
        <v>43</v>
      </c>
      <c r="E13" s="12">
        <v>1</v>
      </c>
    </row>
    <row r="14" spans="1:12" x14ac:dyDescent="0.2">
      <c r="A14" s="11"/>
      <c r="B14" s="11"/>
      <c r="C14" s="11"/>
      <c r="D14" s="16" t="s">
        <v>32</v>
      </c>
      <c r="E14" s="17">
        <f ca="1">NOW()+15018.5+$C$9/24</f>
        <v>60331.819322453703</v>
      </c>
    </row>
    <row r="15" spans="1:12" x14ac:dyDescent="0.2">
      <c r="A15" s="14" t="s">
        <v>16</v>
      </c>
      <c r="B15" s="11"/>
      <c r="C15" s="15">
        <f ca="1">(C7+C11)+(C8+C12)*INT(MAX(F21:F3533))</f>
        <v>59335.503477741193</v>
      </c>
      <c r="D15" s="16" t="s">
        <v>44</v>
      </c>
      <c r="E15" s="17">
        <f ca="1">ROUND(2*(E14-$C$7)/$C$8,0)/2+E13</f>
        <v>2373.5</v>
      </c>
    </row>
    <row r="16" spans="1:12" x14ac:dyDescent="0.2">
      <c r="A16" s="18" t="s">
        <v>3</v>
      </c>
      <c r="B16" s="11"/>
      <c r="C16" s="19">
        <f ca="1">+C8+C12</f>
        <v>3.3369997495318762</v>
      </c>
      <c r="D16" s="16" t="s">
        <v>33</v>
      </c>
      <c r="E16" s="26">
        <f ca="1">ROUND(2*(E14-$C$15)/$C$16,0)/2+E13</f>
        <v>299.5</v>
      </c>
    </row>
    <row r="17" spans="1:17" ht="13.5" thickBot="1" x14ac:dyDescent="0.25">
      <c r="A17" s="16" t="s">
        <v>29</v>
      </c>
      <c r="B17" s="11"/>
      <c r="C17" s="11">
        <f>COUNT(C21:C2191)</f>
        <v>4</v>
      </c>
      <c r="D17" s="16" t="s">
        <v>34</v>
      </c>
      <c r="E17" s="20">
        <f ca="1">+$C$15+$C$16*E16-15018.5-$C$9/24</f>
        <v>45316.830736059324</v>
      </c>
    </row>
    <row r="18" spans="1:17" ht="14.25" thickTop="1" thickBot="1" x14ac:dyDescent="0.25">
      <c r="A18" s="18" t="s">
        <v>4</v>
      </c>
      <c r="B18" s="11"/>
      <c r="C18" s="21">
        <f ca="1">+C15</f>
        <v>59335.503477741193</v>
      </c>
      <c r="D18" s="22">
        <f ca="1">+C16</f>
        <v>3.3369997495318762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50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5495</v>
      </c>
      <c r="C21" s="9">
        <f>+$C$4</f>
        <v>52414.566999999995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-1.0027879100720184E-3</v>
      </c>
      <c r="Q21" s="2">
        <f>+C21-15018.5</f>
        <v>37396.066999999995</v>
      </c>
    </row>
    <row r="22" spans="1:17" x14ac:dyDescent="0.2">
      <c r="A22" s="35" t="s">
        <v>45</v>
      </c>
      <c r="B22" s="36" t="s">
        <v>46</v>
      </c>
      <c r="C22" s="37">
        <v>54987.391000000003</v>
      </c>
      <c r="D22" s="37">
        <v>1.4999999999999999E-2</v>
      </c>
      <c r="E22">
        <f>+(C22-C$7)/C$8</f>
        <v>770.99910098891451</v>
      </c>
      <c r="F22">
        <f>ROUND(2*E22,0)/2</f>
        <v>771</v>
      </c>
      <c r="G22">
        <f>+C22-(C$7+F22*C$8)</f>
        <v>-2.999999989697244E-3</v>
      </c>
      <c r="H22">
        <f>+G22</f>
        <v>-2.999999989697244E-3</v>
      </c>
      <c r="O22">
        <f ca="1">+C$11+C$12*$F22</f>
        <v>-1.1958988336396494E-3</v>
      </c>
      <c r="Q22" s="2">
        <f>+C22-15018.5</f>
        <v>39968.891000000003</v>
      </c>
    </row>
    <row r="23" spans="1:17" x14ac:dyDescent="0.2">
      <c r="A23" s="34" t="s">
        <v>47</v>
      </c>
      <c r="B23" s="38" t="s">
        <v>46</v>
      </c>
      <c r="C23" s="39">
        <v>56095.277000000002</v>
      </c>
      <c r="D23" s="42" t="s">
        <v>48</v>
      </c>
      <c r="E23">
        <f>+(C23-C$7)/C$8</f>
        <v>1102.9997003296392</v>
      </c>
      <c r="F23">
        <f>ROUND(2*E23,0)/2</f>
        <v>1103</v>
      </c>
      <c r="G23">
        <f>+C23-(C$7+F23*C$8)</f>
        <v>-9.9999999656574801E-4</v>
      </c>
      <c r="H23">
        <f>+G23</f>
        <v>-9.9999999656574801E-4</v>
      </c>
      <c r="O23">
        <f ca="1">+C$11+C$12*$F23</f>
        <v>-1.2790542507919887E-3</v>
      </c>
      <c r="Q23" s="2">
        <f>+C23-15018.5</f>
        <v>41076.777000000002</v>
      </c>
    </row>
    <row r="24" spans="1:17" x14ac:dyDescent="0.2">
      <c r="A24" s="40" t="s">
        <v>49</v>
      </c>
      <c r="B24" s="41" t="s">
        <v>46</v>
      </c>
      <c r="C24" s="43">
        <v>59335.50400000019</v>
      </c>
      <c r="D24" s="44">
        <v>2E-3</v>
      </c>
      <c r="E24">
        <f>+(C24-C$7)/C$8</f>
        <v>2073.9997003296958</v>
      </c>
      <c r="F24">
        <f>ROUND(2*E24,0)/2</f>
        <v>2074</v>
      </c>
      <c r="G24">
        <f>+C24-(C$7+F24*C$8)</f>
        <v>-9.9999980739085004E-4</v>
      </c>
      <c r="H24">
        <f>+G24</f>
        <v>-9.9999980739085004E-4</v>
      </c>
      <c r="O24">
        <f ca="1">+C$11+C$12*$F24</f>
        <v>-1.5222587991501856E-3</v>
      </c>
      <c r="Q24" s="2">
        <f>+C24-15018.5</f>
        <v>44317.00400000019</v>
      </c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2024-01-22T06:39:49Z</dcterms:modified>
</cp:coreProperties>
</file>