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24F8052-0CF8-48D4-8E34-07F1A32BCA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D9" i="1"/>
  <c r="C9" i="1"/>
  <c r="E22" i="1"/>
  <c r="F22" i="1" s="1"/>
  <c r="G22" i="1" s="1"/>
  <c r="L22" i="1" s="1"/>
  <c r="Q22" i="1"/>
  <c r="E23" i="1"/>
  <c r="F23" i="1"/>
  <c r="G23" i="1" s="1"/>
  <c r="L23" i="1" s="1"/>
  <c r="Q23" i="1"/>
  <c r="E24" i="1"/>
  <c r="F24" i="1"/>
  <c r="G24" i="1" s="1"/>
  <c r="L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7" i="1"/>
  <c r="F27" i="1"/>
  <c r="G27" i="1" s="1"/>
  <c r="L27" i="1" s="1"/>
  <c r="Q27" i="1"/>
  <c r="E29" i="1"/>
  <c r="F29" i="1" s="1"/>
  <c r="G29" i="1" s="1"/>
  <c r="K29" i="1" s="1"/>
  <c r="Q29" i="1"/>
  <c r="E28" i="1"/>
  <c r="F28" i="1" s="1"/>
  <c r="G28" i="1" s="1"/>
  <c r="K28" i="1" s="1"/>
  <c r="Q28" i="1"/>
  <c r="E21" i="1"/>
  <c r="F21" i="1" s="1"/>
  <c r="G21" i="1" s="1"/>
  <c r="Q21" i="1"/>
  <c r="F15" i="1"/>
  <c r="F16" i="1" s="1"/>
  <c r="C17" i="1"/>
  <c r="C12" i="1"/>
  <c r="C11" i="1"/>
  <c r="O30" i="1" l="1"/>
  <c r="O24" i="1"/>
  <c r="O26" i="1"/>
  <c r="O25" i="1"/>
  <c r="O23" i="1"/>
  <c r="O27" i="1"/>
  <c r="O22" i="1"/>
  <c r="O29" i="1"/>
  <c r="I21" i="1"/>
  <c r="O28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<sst xmlns="http://schemas.openxmlformats.org/spreadsheetml/2006/main" count="77" uniqueCount="54">
  <si>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</si>
  <si>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</si>
  <si>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</si>
  <si>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</si>
  <si>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</si>
  <si>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</si>
  <si>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</si>
  <si>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</si>
  <si>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</si>
  <si>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</si>
  <si>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</si>
  <si>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</si>
  <si>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</si>
  <si>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</si>
  <si>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</si>
  <si>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</si>
  <si>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</si>
  <si>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</si>
  <si>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</si>
  <si>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</si>
  <si>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</si>
  <si>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</si>
  <si>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</si>
  <si>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</si>
  <si>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</si>
  <si>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</si>
  <si>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</si>
  <si>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</si>
  <si>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</si>
  <si>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</si>
  <si>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</si>
  <si>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</si>
  <si>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</si>
  <si>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</si>
  <si>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</si>
  <si>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</si>
  <si>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</si>
  <si>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</si>
  <si>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</si>
  <si>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</si>
  <si>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</si>
  <si>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</si>
  <si>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V1362 Cen</t>
  </si>
  <si>
    <t>2013a</t>
  </si>
  <si>
    <t>G7308-0523</t>
  </si>
  <si>
    <t>EW</t>
  </si>
  <si>
    <t>JAVSO, 48, 250</t>
  </si>
  <si>
    <t>I</t>
  </si>
  <si>
    <t>BMGA</t>
  </si>
  <si>
    <t>TESS/BAJ/RAA</t>
  </si>
  <si>
    <t>II</t>
  </si>
  <si>
    <t>RAA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</si>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</sst>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_);\(&quot;$&quot;#,##0\)"/>
    <numFmt numFmtId="165" formatCode="0.0000"/>
    <numFmt numFmtId="166" formatCode="dd/mm/yyyy"/>
    <numFmt numFmtId="167" formatCode="0.00000"/>
    <numFmt numFmtId="168" formatCode="0.0000000"/>
    <numFmt numFmtId="169" formatCode="0.00000000000"/>
    <numFmt numFmtId="170" formatCode="0.000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9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168" fontId="19" fillId="0" borderId="0" xfId="0" applyNumberFormat="1" applyFont="1" applyAlignment="1"/>
    <xf numFmtId="167" fontId="19" fillId="0" borderId="0" xfId="0" applyNumberFormat="1" applyFont="1" applyAlignment="1"/>
    <xf numFmtId="0" fontId="20" fillId="0" borderId="0" xfId="0" applyFont="1" applyAlignment="1"/>
    <xf numFmtId="0" fontId="21" fillId="0" borderId="0" xfId="0" applyFont="1" applyAlignment="1" applyProtection="1">
      <alignment horizontal="center" vertical="center" wrapText="1"/>
      <protection locked="0"/>
    </xf>
    <xf numFmtId="169" fontId="21" fillId="0" borderId="0" xfId="0" applyNumberFormat="1" applyFont="1" applyAlignment="1" applyProtection="1">
      <alignment vertical="center" wrapText="1"/>
      <protection locked="0"/>
    </xf>
    <xf numFmtId="170" fontId="20" fillId="0" borderId="0" xfId="0" applyNumberFormat="1" applyFont="1" applyAlignment="1"/>
    <xf numFmtId="0" fontId="20" fillId="0" borderId="0" xfId="0" applyFont="1" applyAlignment="1">
      <alignment horizontal="center"/>
    </xf>
    <xf numFmtId="0" fontId="8" fillId="0" borderId="0" xfId="0" applyFont="1" applyAlignment="1"/>
    <xf numFmtId="0" fontId="6" fillId="0" borderId="0" xfId="0" applyFont="1" applyAlignment="1"/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V1362</a:t>
            </a:r>
            <a:r>
              <a:rPr lang="en-AU" baseline="0"/>
              <a:t>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6.8599999999999998E-4</c:v>
                  </c:pt>
                  <c:pt idx="2">
                    <c:v>6.8400000000000004E-4</c:v>
                  </c:pt>
                  <c:pt idx="3">
                    <c:v>1.175E-3</c:v>
                  </c:pt>
                  <c:pt idx="4">
                    <c:v>1.057E-3</c:v>
                  </c:pt>
                  <c:pt idx="5">
                    <c:v>8.3199999999999995E-4</c:v>
                  </c:pt>
                  <c:pt idx="6">
                    <c:v>5.3200000000000003E-4</c:v>
                  </c:pt>
                  <c:pt idx="7">
                    <c:v>2.2000000000000001E-3</c:v>
                  </c:pt>
                  <c:pt idx="8">
                    <c:v>1.4350000000000001E-3</c:v>
                  </c:pt>
                  <c:pt idx="9">
                    <c:v>1.253E-3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6.8599999999999998E-4</c:v>
                  </c:pt>
                  <c:pt idx="2">
                    <c:v>6.8400000000000004E-4</c:v>
                  </c:pt>
                  <c:pt idx="3">
                    <c:v>1.175E-3</c:v>
                  </c:pt>
                  <c:pt idx="4">
                    <c:v>1.057E-3</c:v>
                  </c:pt>
                  <c:pt idx="5">
                    <c:v>8.3199999999999995E-4</c:v>
                  </c:pt>
                  <c:pt idx="6">
                    <c:v>5.3200000000000003E-4</c:v>
                  </c:pt>
                  <c:pt idx="7">
                    <c:v>2.2000000000000001E-3</c:v>
                  </c:pt>
                  <c:pt idx="8">
                    <c:v>1.4350000000000001E-3</c:v>
                  </c:pt>
                  <c:pt idx="9">
                    <c:v>1.253E-3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19046</c:v>
                </c:pt>
                <c:pt idx="2">
                  <c:v>19046.5</c:v>
                </c:pt>
                <c:pt idx="3">
                  <c:v>19079</c:v>
                </c:pt>
                <c:pt idx="4">
                  <c:v>19079.5</c:v>
                </c:pt>
                <c:pt idx="5">
                  <c:v>19114</c:v>
                </c:pt>
                <c:pt idx="6">
                  <c:v>19114.5</c:v>
                </c:pt>
                <c:pt idx="7">
                  <c:v>19212</c:v>
                </c:pt>
                <c:pt idx="8">
                  <c:v>22418</c:v>
                </c:pt>
                <c:pt idx="9">
                  <c:v>23275.5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6.8599999999999998E-4</c:v>
                  </c:pt>
                  <c:pt idx="2">
                    <c:v>6.8400000000000004E-4</c:v>
                  </c:pt>
                  <c:pt idx="3">
                    <c:v>1.175E-3</c:v>
                  </c:pt>
                  <c:pt idx="4">
                    <c:v>1.057E-3</c:v>
                  </c:pt>
                  <c:pt idx="5">
                    <c:v>8.3199999999999995E-4</c:v>
                  </c:pt>
                  <c:pt idx="6">
                    <c:v>5.3200000000000003E-4</c:v>
                  </c:pt>
                  <c:pt idx="7">
                    <c:v>2.2000000000000001E-3</c:v>
                  </c:pt>
                  <c:pt idx="8">
                    <c:v>1.4350000000000001E-3</c:v>
                  </c:pt>
                  <c:pt idx="9">
                    <c:v>1.253E-3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6.8599999999999998E-4</c:v>
                  </c:pt>
                  <c:pt idx="2">
                    <c:v>6.8400000000000004E-4</c:v>
                  </c:pt>
                  <c:pt idx="3">
                    <c:v>1.175E-3</c:v>
                  </c:pt>
                  <c:pt idx="4">
                    <c:v>1.057E-3</c:v>
                  </c:pt>
                  <c:pt idx="5">
                    <c:v>8.3199999999999995E-4</c:v>
                  </c:pt>
                  <c:pt idx="6">
                    <c:v>5.3200000000000003E-4</c:v>
                  </c:pt>
                  <c:pt idx="7">
                    <c:v>2.2000000000000001E-3</c:v>
                  </c:pt>
                  <c:pt idx="8">
                    <c:v>1.4350000000000001E-3</c:v>
                  </c:pt>
                  <c:pt idx="9">
                    <c:v>1.253E-3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19046</c:v>
                </c:pt>
                <c:pt idx="2">
                  <c:v>19046.5</c:v>
                </c:pt>
                <c:pt idx="3">
                  <c:v>19079</c:v>
                </c:pt>
                <c:pt idx="4">
                  <c:v>19079.5</c:v>
                </c:pt>
                <c:pt idx="5">
                  <c:v>19114</c:v>
                </c:pt>
                <c:pt idx="6">
                  <c:v>19114.5</c:v>
                </c:pt>
                <c:pt idx="7">
                  <c:v>19212</c:v>
                </c:pt>
                <c:pt idx="8">
                  <c:v>22418</c:v>
                </c:pt>
                <c:pt idx="9">
                  <c:v>23275.5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6.8599999999999998E-4</c:v>
                  </c:pt>
                  <c:pt idx="2">
                    <c:v>6.8400000000000004E-4</c:v>
                  </c:pt>
                  <c:pt idx="3">
                    <c:v>1.175E-3</c:v>
                  </c:pt>
                  <c:pt idx="4">
                    <c:v>1.057E-3</c:v>
                  </c:pt>
                  <c:pt idx="5">
                    <c:v>8.3199999999999995E-4</c:v>
                  </c:pt>
                  <c:pt idx="6">
                    <c:v>5.3200000000000003E-4</c:v>
                  </c:pt>
                  <c:pt idx="7">
                    <c:v>2.2000000000000001E-3</c:v>
                  </c:pt>
                  <c:pt idx="8">
                    <c:v>1.4350000000000001E-3</c:v>
                  </c:pt>
                  <c:pt idx="9">
                    <c:v>1.253E-3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6.8599999999999998E-4</c:v>
                  </c:pt>
                  <c:pt idx="2">
                    <c:v>6.8400000000000004E-4</c:v>
                  </c:pt>
                  <c:pt idx="3">
                    <c:v>1.175E-3</c:v>
                  </c:pt>
                  <c:pt idx="4">
                    <c:v>1.057E-3</c:v>
                  </c:pt>
                  <c:pt idx="5">
                    <c:v>8.3199999999999995E-4</c:v>
                  </c:pt>
                  <c:pt idx="6">
                    <c:v>5.3200000000000003E-4</c:v>
                  </c:pt>
                  <c:pt idx="7">
                    <c:v>2.2000000000000001E-3</c:v>
                  </c:pt>
                  <c:pt idx="8">
                    <c:v>1.4350000000000001E-3</c:v>
                  </c:pt>
                  <c:pt idx="9">
                    <c:v>1.253E-3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19046</c:v>
                </c:pt>
                <c:pt idx="2">
                  <c:v>19046.5</c:v>
                </c:pt>
                <c:pt idx="3">
                  <c:v>19079</c:v>
                </c:pt>
                <c:pt idx="4">
                  <c:v>19079.5</c:v>
                </c:pt>
                <c:pt idx="5">
                  <c:v>19114</c:v>
                </c:pt>
                <c:pt idx="6">
                  <c:v>19114.5</c:v>
                </c:pt>
                <c:pt idx="7">
                  <c:v>19212</c:v>
                </c:pt>
                <c:pt idx="8">
                  <c:v>22418</c:v>
                </c:pt>
                <c:pt idx="9">
                  <c:v>23275.5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6.8599999999999998E-4</c:v>
                  </c:pt>
                  <c:pt idx="2">
                    <c:v>6.8400000000000004E-4</c:v>
                  </c:pt>
                  <c:pt idx="3">
                    <c:v>1.175E-3</c:v>
                  </c:pt>
                  <c:pt idx="4">
                    <c:v>1.057E-3</c:v>
                  </c:pt>
                  <c:pt idx="5">
                    <c:v>8.3199999999999995E-4</c:v>
                  </c:pt>
                  <c:pt idx="6">
                    <c:v>5.3200000000000003E-4</c:v>
                  </c:pt>
                  <c:pt idx="7">
                    <c:v>2.2000000000000001E-3</c:v>
                  </c:pt>
                  <c:pt idx="8">
                    <c:v>1.4350000000000001E-3</c:v>
                  </c:pt>
                  <c:pt idx="9">
                    <c:v>1.253E-3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6.8599999999999998E-4</c:v>
                  </c:pt>
                  <c:pt idx="2">
                    <c:v>6.8400000000000004E-4</c:v>
                  </c:pt>
                  <c:pt idx="3">
                    <c:v>1.175E-3</c:v>
                  </c:pt>
                  <c:pt idx="4">
                    <c:v>1.057E-3</c:v>
                  </c:pt>
                  <c:pt idx="5">
                    <c:v>8.3199999999999995E-4</c:v>
                  </c:pt>
                  <c:pt idx="6">
                    <c:v>5.3200000000000003E-4</c:v>
                  </c:pt>
                  <c:pt idx="7">
                    <c:v>2.2000000000000001E-3</c:v>
                  </c:pt>
                  <c:pt idx="8">
                    <c:v>1.4350000000000001E-3</c:v>
                  </c:pt>
                  <c:pt idx="9">
                    <c:v>1.253E-3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19046</c:v>
                </c:pt>
                <c:pt idx="2">
                  <c:v>19046.5</c:v>
                </c:pt>
                <c:pt idx="3">
                  <c:v>19079</c:v>
                </c:pt>
                <c:pt idx="4">
                  <c:v>19079.5</c:v>
                </c:pt>
                <c:pt idx="5">
                  <c:v>19114</c:v>
                </c:pt>
                <c:pt idx="6">
                  <c:v>19114.5</c:v>
                </c:pt>
                <c:pt idx="7">
                  <c:v>19212</c:v>
                </c:pt>
                <c:pt idx="8">
                  <c:v>22418</c:v>
                </c:pt>
                <c:pt idx="9">
                  <c:v>23275.5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7">
                  <c:v>-3.0119999857561197E-2</c:v>
                </c:pt>
                <c:pt idx="8">
                  <c:v>-4.0050999908999074E-2</c:v>
                </c:pt>
                <c:pt idx="9">
                  <c:v>-3.6012999902595766E-2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6.8599999999999998E-4</c:v>
                  </c:pt>
                  <c:pt idx="2">
                    <c:v>6.8400000000000004E-4</c:v>
                  </c:pt>
                  <c:pt idx="3">
                    <c:v>1.175E-3</c:v>
                  </c:pt>
                  <c:pt idx="4">
                    <c:v>1.057E-3</c:v>
                  </c:pt>
                  <c:pt idx="5">
                    <c:v>8.3199999999999995E-4</c:v>
                  </c:pt>
                  <c:pt idx="6">
                    <c:v>5.3200000000000003E-4</c:v>
                  </c:pt>
                  <c:pt idx="7">
                    <c:v>2.2000000000000001E-3</c:v>
                  </c:pt>
                  <c:pt idx="8">
                    <c:v>1.4350000000000001E-3</c:v>
                  </c:pt>
                  <c:pt idx="9">
                    <c:v>1.253E-3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6.8599999999999998E-4</c:v>
                  </c:pt>
                  <c:pt idx="2">
                    <c:v>6.8400000000000004E-4</c:v>
                  </c:pt>
                  <c:pt idx="3">
                    <c:v>1.175E-3</c:v>
                  </c:pt>
                  <c:pt idx="4">
                    <c:v>1.057E-3</c:v>
                  </c:pt>
                  <c:pt idx="5">
                    <c:v>8.3199999999999995E-4</c:v>
                  </c:pt>
                  <c:pt idx="6">
                    <c:v>5.3200000000000003E-4</c:v>
                  </c:pt>
                  <c:pt idx="7">
                    <c:v>2.2000000000000001E-3</c:v>
                  </c:pt>
                  <c:pt idx="8">
                    <c:v>1.4350000000000001E-3</c:v>
                  </c:pt>
                  <c:pt idx="9">
                    <c:v>1.253E-3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19046</c:v>
                </c:pt>
                <c:pt idx="2">
                  <c:v>19046.5</c:v>
                </c:pt>
                <c:pt idx="3">
                  <c:v>19079</c:v>
                </c:pt>
                <c:pt idx="4">
                  <c:v>19079.5</c:v>
                </c:pt>
                <c:pt idx="5">
                  <c:v>19114</c:v>
                </c:pt>
                <c:pt idx="6">
                  <c:v>19114.5</c:v>
                </c:pt>
                <c:pt idx="7">
                  <c:v>19212</c:v>
                </c:pt>
                <c:pt idx="8">
                  <c:v>22418</c:v>
                </c:pt>
                <c:pt idx="9">
                  <c:v>23275.5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-3.0405634359340183E-2</c:v>
                </c:pt>
                <c:pt idx="2">
                  <c:v>-2.9871299680962693E-2</c:v>
                </c:pt>
                <c:pt idx="3">
                  <c:v>-3.124200641468633E-2</c:v>
                </c:pt>
                <c:pt idx="4">
                  <c:v>-3.0695882589498069E-2</c:v>
                </c:pt>
                <c:pt idx="5">
                  <c:v>-3.0955597889260389E-2</c:v>
                </c:pt>
                <c:pt idx="6">
                  <c:v>-3.0402897071326151E-2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6.8599999999999998E-4</c:v>
                  </c:pt>
                  <c:pt idx="2">
                    <c:v>6.8400000000000004E-4</c:v>
                  </c:pt>
                  <c:pt idx="3">
                    <c:v>1.175E-3</c:v>
                  </c:pt>
                  <c:pt idx="4">
                    <c:v>1.057E-3</c:v>
                  </c:pt>
                  <c:pt idx="5">
                    <c:v>8.3199999999999995E-4</c:v>
                  </c:pt>
                  <c:pt idx="6">
                    <c:v>5.3200000000000003E-4</c:v>
                  </c:pt>
                  <c:pt idx="7">
                    <c:v>2.2000000000000001E-3</c:v>
                  </c:pt>
                  <c:pt idx="8">
                    <c:v>1.4350000000000001E-3</c:v>
                  </c:pt>
                  <c:pt idx="9">
                    <c:v>1.253E-3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6.8599999999999998E-4</c:v>
                  </c:pt>
                  <c:pt idx="2">
                    <c:v>6.8400000000000004E-4</c:v>
                  </c:pt>
                  <c:pt idx="3">
                    <c:v>1.175E-3</c:v>
                  </c:pt>
                  <c:pt idx="4">
                    <c:v>1.057E-3</c:v>
                  </c:pt>
                  <c:pt idx="5">
                    <c:v>8.3199999999999995E-4</c:v>
                  </c:pt>
                  <c:pt idx="6">
                    <c:v>5.3200000000000003E-4</c:v>
                  </c:pt>
                  <c:pt idx="7">
                    <c:v>2.2000000000000001E-3</c:v>
                  </c:pt>
                  <c:pt idx="8">
                    <c:v>1.4350000000000001E-3</c:v>
                  </c:pt>
                  <c:pt idx="9">
                    <c:v>1.253E-3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19046</c:v>
                </c:pt>
                <c:pt idx="2">
                  <c:v>19046.5</c:v>
                </c:pt>
                <c:pt idx="3">
                  <c:v>19079</c:v>
                </c:pt>
                <c:pt idx="4">
                  <c:v>19079.5</c:v>
                </c:pt>
                <c:pt idx="5">
                  <c:v>19114</c:v>
                </c:pt>
                <c:pt idx="6">
                  <c:v>19114.5</c:v>
                </c:pt>
                <c:pt idx="7">
                  <c:v>19212</c:v>
                </c:pt>
                <c:pt idx="8">
                  <c:v>22418</c:v>
                </c:pt>
                <c:pt idx="9">
                  <c:v>23275.5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6.8599999999999998E-4</c:v>
                  </c:pt>
                  <c:pt idx="2">
                    <c:v>6.8400000000000004E-4</c:v>
                  </c:pt>
                  <c:pt idx="3">
                    <c:v>1.175E-3</c:v>
                  </c:pt>
                  <c:pt idx="4">
                    <c:v>1.057E-3</c:v>
                  </c:pt>
                  <c:pt idx="5">
                    <c:v>8.3199999999999995E-4</c:v>
                  </c:pt>
                  <c:pt idx="6">
                    <c:v>5.3200000000000003E-4</c:v>
                  </c:pt>
                  <c:pt idx="7">
                    <c:v>2.2000000000000001E-3</c:v>
                  </c:pt>
                  <c:pt idx="8">
                    <c:v>1.4350000000000001E-3</c:v>
                  </c:pt>
                  <c:pt idx="9">
                    <c:v>1.253E-3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6.8599999999999998E-4</c:v>
                  </c:pt>
                  <c:pt idx="2">
                    <c:v>6.8400000000000004E-4</c:v>
                  </c:pt>
                  <c:pt idx="3">
                    <c:v>1.175E-3</c:v>
                  </c:pt>
                  <c:pt idx="4">
                    <c:v>1.057E-3</c:v>
                  </c:pt>
                  <c:pt idx="5">
                    <c:v>8.3199999999999995E-4</c:v>
                  </c:pt>
                  <c:pt idx="6">
                    <c:v>5.3200000000000003E-4</c:v>
                  </c:pt>
                  <c:pt idx="7">
                    <c:v>2.2000000000000001E-3</c:v>
                  </c:pt>
                  <c:pt idx="8">
                    <c:v>1.4350000000000001E-3</c:v>
                  </c:pt>
                  <c:pt idx="9">
                    <c:v>1.253E-3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19046</c:v>
                </c:pt>
                <c:pt idx="2">
                  <c:v>19046.5</c:v>
                </c:pt>
                <c:pt idx="3">
                  <c:v>19079</c:v>
                </c:pt>
                <c:pt idx="4">
                  <c:v>19079.5</c:v>
                </c:pt>
                <c:pt idx="5">
                  <c:v>19114</c:v>
                </c:pt>
                <c:pt idx="6">
                  <c:v>19114.5</c:v>
                </c:pt>
                <c:pt idx="7">
                  <c:v>19212</c:v>
                </c:pt>
                <c:pt idx="8">
                  <c:v>22418</c:v>
                </c:pt>
                <c:pt idx="9">
                  <c:v>23275.5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19046</c:v>
                </c:pt>
                <c:pt idx="2">
                  <c:v>19046.5</c:v>
                </c:pt>
                <c:pt idx="3">
                  <c:v>19079</c:v>
                </c:pt>
                <c:pt idx="4">
                  <c:v>19079.5</c:v>
                </c:pt>
                <c:pt idx="5">
                  <c:v>19114</c:v>
                </c:pt>
                <c:pt idx="6">
                  <c:v>19114.5</c:v>
                </c:pt>
                <c:pt idx="7">
                  <c:v>19212</c:v>
                </c:pt>
                <c:pt idx="8">
                  <c:v>22418</c:v>
                </c:pt>
                <c:pt idx="9">
                  <c:v>23275.5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2.8722106433603026E-4</c:v>
                </c:pt>
                <c:pt idx="1">
                  <c:v>-3.078238897182542E-2</c:v>
                </c:pt>
                <c:pt idx="2">
                  <c:v>-3.0783204618418828E-2</c:v>
                </c:pt>
                <c:pt idx="3">
                  <c:v>-3.0836221646990458E-2</c:v>
                </c:pt>
                <c:pt idx="4">
                  <c:v>-3.0837037293583867E-2</c:v>
                </c:pt>
                <c:pt idx="5">
                  <c:v>-3.0893316908529134E-2</c:v>
                </c:pt>
                <c:pt idx="6">
                  <c:v>-3.0894132555122546E-2</c:v>
                </c:pt>
                <c:pt idx="7">
                  <c:v>-3.1053183640837433E-2</c:v>
                </c:pt>
                <c:pt idx="8">
                  <c:v>-3.6283109597780291E-2</c:v>
                </c:pt>
                <c:pt idx="9">
                  <c:v>-3.7681943505477877E-2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19046</c:v>
                </c:pt>
                <c:pt idx="2">
                  <c:v>19046.5</c:v>
                </c:pt>
                <c:pt idx="3">
                  <c:v>19079</c:v>
                </c:pt>
                <c:pt idx="4">
                  <c:v>19079.5</c:v>
                </c:pt>
                <c:pt idx="5">
                  <c:v>19114</c:v>
                </c:pt>
                <c:pt idx="6">
                  <c:v>19114.5</c:v>
                </c:pt>
                <c:pt idx="7">
                  <c:v>19212</c:v>
                </c:pt>
                <c:pt idx="8">
                  <c:v>22418</c:v>
                </c:pt>
                <c:pt idx="9">
                  <c:v>23275.5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sqref="A1:XFD1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8.7109375" customWidth="1"/>
    <col min="4" max="4" width="12.5703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  <col min="21" max="21" width="15.28515625" customWidth="1"/>
  </cols>
  <sheetData>
    <row r="1" spans="1:21" ht="20.25" x14ac:dyDescent="0.3">
      <c r="A1" s="1" t="s">
        <v>42</v>
      </c>
      <c r="F1" s="36" t="s">
        <v>42</v>
      </c>
      <c r="G1" s="33" t="s">
        <v>43</v>
      </c>
      <c r="H1" s="37"/>
      <c r="I1" s="38" t="s">
        <v>44</v>
      </c>
      <c r="J1" s="39" t="s">
        <v>42</v>
      </c>
      <c r="K1" s="40">
        <v>14.4047</v>
      </c>
      <c r="L1" s="41">
        <v>-37.2517</v>
      </c>
      <c r="M1" s="42">
        <v>51868.275999999998</v>
      </c>
      <c r="N1" s="42">
        <v>0.35341</v>
      </c>
      <c r="O1" s="43" t="s">
        <v>45</v>
      </c>
      <c r="U1" s="57"/>
    </row>
    <row r="2" spans="1:21" x14ac:dyDescent="0.2">
      <c r="A2" t="s">
        <v>23</v>
      </c>
      <c r="B2" t="s">
        <v>45</v>
      </c>
      <c r="C2" s="30"/>
      <c r="D2" s="3"/>
    </row>
    <row r="3" spans="1:21" ht="13.5" thickBot="1" x14ac:dyDescent="0.25">
      <c r="U3" s="57"/>
    </row>
    <row r="4" spans="1:21" ht="14.25" thickTop="1" thickBot="1" x14ac:dyDescent="0.25">
      <c r="A4" s="5" t="s">
        <v>0</v>
      </c>
      <c r="C4" s="27" t="s">
        <v>36</v>
      </c>
      <c r="D4" s="28" t="s">
        <v>36</v>
      </c>
    </row>
    <row r="5" spans="1:21" ht="13.5" thickTop="1" x14ac:dyDescent="0.2">
      <c r="A5" s="9" t="s">
        <v>27</v>
      </c>
      <c r="B5" s="10"/>
      <c r="C5" s="11">
        <v>-9.5</v>
      </c>
      <c r="D5" s="10" t="s">
        <v>28</v>
      </c>
      <c r="E5" s="10"/>
    </row>
    <row r="6" spans="1:21" x14ac:dyDescent="0.2">
      <c r="A6" s="5" t="s">
        <v>1</v>
      </c>
    </row>
    <row r="7" spans="1:21" x14ac:dyDescent="0.2">
      <c r="A7" t="s">
        <v>2</v>
      </c>
      <c r="C7" s="58">
        <v>51868.275999999998</v>
      </c>
      <c r="D7" s="29"/>
    </row>
    <row r="8" spans="1:21" x14ac:dyDescent="0.2">
      <c r="A8" t="s">
        <v>3</v>
      </c>
      <c r="C8" s="58">
        <v>0.35341</v>
      </c>
      <c r="D8" s="29"/>
    </row>
    <row r="9" spans="1:21" x14ac:dyDescent="0.2">
      <c r="A9" s="24" t="s">
        <v>31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21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1" x14ac:dyDescent="0.2">
      <c r="A11" s="10" t="s">
        <v>15</v>
      </c>
      <c r="B11" s="10"/>
      <c r="C11" s="21">
        <f ca="1">INTERCEPT(INDIRECT($D$9):G992,INDIRECT($C$9):F992)</f>
        <v>2.8722106433603026E-4</v>
      </c>
      <c r="D11" s="3"/>
      <c r="E11" s="10"/>
    </row>
    <row r="12" spans="1:21" x14ac:dyDescent="0.2">
      <c r="A12" s="10" t="s">
        <v>16</v>
      </c>
      <c r="B12" s="10"/>
      <c r="C12" s="21">
        <f ca="1">SLOPE(INDIRECT($D$9):G992,INDIRECT($C$9):F992)</f>
        <v>-1.6312931868193557E-6</v>
      </c>
      <c r="D12" s="3"/>
      <c r="E12" s="10"/>
    </row>
    <row r="13" spans="1:21" x14ac:dyDescent="0.2">
      <c r="A13" s="10" t="s">
        <v>18</v>
      </c>
      <c r="B13" s="10"/>
      <c r="C13" s="3" t="s">
        <v>13</v>
      </c>
    </row>
    <row r="14" spans="1:21" x14ac:dyDescent="0.2">
      <c r="A14" s="10"/>
      <c r="B14" s="10"/>
      <c r="C14" s="10"/>
      <c r="E14" s="14" t="s">
        <v>33</v>
      </c>
      <c r="F14" s="31">
        <v>1</v>
      </c>
    </row>
    <row r="15" spans="1:21" x14ac:dyDescent="0.2">
      <c r="A15" s="12" t="s">
        <v>17</v>
      </c>
      <c r="B15" s="10"/>
      <c r="C15" s="13">
        <f ca="1">(C7+C11)+(C8+C12)*INT(MAX(F21:F3533))</f>
        <v>60093.856068872134</v>
      </c>
      <c r="E15" s="14" t="s">
        <v>29</v>
      </c>
      <c r="F15" s="32">
        <f ca="1">NOW()+15018.5+$C$5/24</f>
        <v>60331.835364351849</v>
      </c>
    </row>
    <row r="16" spans="1:21" x14ac:dyDescent="0.2">
      <c r="A16" s="16" t="s">
        <v>4</v>
      </c>
      <c r="B16" s="10"/>
      <c r="C16" s="17">
        <f ca="1">+C8+C12</f>
        <v>0.35340836870681319</v>
      </c>
      <c r="E16" s="14" t="s">
        <v>34</v>
      </c>
      <c r="F16" s="15">
        <f ca="1">ROUND(2*(F15-$C$7)/$C$8,0)/2+F14</f>
        <v>23949.5</v>
      </c>
    </row>
    <row r="17" spans="1:23" ht="13.5" thickBot="1" x14ac:dyDescent="0.25">
      <c r="A17" s="14" t="s">
        <v>26</v>
      </c>
      <c r="B17" s="10"/>
      <c r="C17" s="10">
        <f>COUNT(C21:C2191)</f>
        <v>10</v>
      </c>
      <c r="E17" s="14" t="s">
        <v>35</v>
      </c>
      <c r="F17" s="23">
        <f ca="1">ROUND(2*(F15-$C$15)/$C$16,0)/2+F14</f>
        <v>674.5</v>
      </c>
    </row>
    <row r="18" spans="1:23" ht="14.25" thickTop="1" thickBot="1" x14ac:dyDescent="0.25">
      <c r="A18" s="16" t="s">
        <v>5</v>
      </c>
      <c r="B18" s="10"/>
      <c r="C18" s="19">
        <f ca="1">+C15</f>
        <v>60093.856068872134</v>
      </c>
      <c r="D18" s="20">
        <f ca="1">+C16</f>
        <v>0.35340836870681319</v>
      </c>
      <c r="E18" s="14" t="s">
        <v>30</v>
      </c>
      <c r="F18" s="18">
        <f ca="1">+$C$15+$C$16*F17-15018.5-$C$5/24</f>
        <v>45314.125846898212</v>
      </c>
    </row>
    <row r="19" spans="1:23" ht="13.5" thickTop="1" x14ac:dyDescent="0.2">
      <c r="F19" s="34" t="s">
        <v>41</v>
      </c>
    </row>
    <row r="20" spans="1:23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52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U20" s="26" t="s">
        <v>32</v>
      </c>
    </row>
    <row r="21" spans="1:23" ht="12" customHeight="1" x14ac:dyDescent="0.2">
      <c r="C21" s="8">
        <v>51868.275999999998</v>
      </c>
      <c r="D21" s="8"/>
      <c r="E21">
        <f t="shared" ref="E21:E29" si="0">+(C21-C$7)/C$8</f>
        <v>0</v>
      </c>
      <c r="F21">
        <f t="shared" ref="F21:F29" si="1">ROUND(2*E21,0)/2</f>
        <v>0</v>
      </c>
      <c r="G21">
        <f t="shared" ref="G21:G29" si="2">+C21-(C$7+F21*C$8)</f>
        <v>0</v>
      </c>
      <c r="I21">
        <f>+G21</f>
        <v>0</v>
      </c>
      <c r="O21">
        <f t="shared" ref="O21:O29" ca="1" si="3">+C$11+C$12*$F21</f>
        <v>2.8722106433603026E-4</v>
      </c>
      <c r="Q21" s="35">
        <f t="shared" ref="Q21:Q29" si="4">+C21-15018.5</f>
        <v>36849.775999999998</v>
      </c>
    </row>
    <row r="22" spans="1:23" ht="12" customHeight="1" x14ac:dyDescent="0.25">
      <c r="A22" s="51" t="s">
        <v>49</v>
      </c>
      <c r="B22" s="52" t="s">
        <v>47</v>
      </c>
      <c r="C22" s="53">
        <v>58599.292454365641</v>
      </c>
      <c r="D22" s="54">
        <v>6.8599999999999998E-4</v>
      </c>
      <c r="E22">
        <f t="shared" si="0"/>
        <v>19045.913964985833</v>
      </c>
      <c r="F22">
        <f t="shared" si="1"/>
        <v>19046</v>
      </c>
      <c r="G22">
        <f t="shared" si="2"/>
        <v>-3.0405634359340183E-2</v>
      </c>
      <c r="L22">
        <f t="shared" ref="L22:L27" si="5">+G22</f>
        <v>-3.0405634359340183E-2</v>
      </c>
      <c r="O22">
        <f t="shared" ca="1" si="3"/>
        <v>-3.078238897182542E-2</v>
      </c>
      <c r="Q22" s="35">
        <f t="shared" si="4"/>
        <v>43580.792454365641</v>
      </c>
      <c r="W22" s="56" t="s">
        <v>53</v>
      </c>
    </row>
    <row r="23" spans="1:23" ht="12" customHeight="1" x14ac:dyDescent="0.25">
      <c r="A23" s="51" t="s">
        <v>49</v>
      </c>
      <c r="B23" s="52" t="s">
        <v>50</v>
      </c>
      <c r="C23" s="53">
        <v>58599.469693700317</v>
      </c>
      <c r="D23" s="54">
        <v>6.8400000000000004E-4</v>
      </c>
      <c r="E23">
        <f t="shared" si="0"/>
        <v>19046.415476925722</v>
      </c>
      <c r="F23">
        <f t="shared" si="1"/>
        <v>19046.5</v>
      </c>
      <c r="G23">
        <f t="shared" si="2"/>
        <v>-2.9871299680962693E-2</v>
      </c>
      <c r="L23">
        <f t="shared" si="5"/>
        <v>-2.9871299680962693E-2</v>
      </c>
      <c r="O23">
        <f t="shared" ca="1" si="3"/>
        <v>-3.0783204618418828E-2</v>
      </c>
      <c r="Q23" s="35">
        <f t="shared" si="4"/>
        <v>43580.969693700317</v>
      </c>
      <c r="W23" s="56" t="s">
        <v>53</v>
      </c>
    </row>
    <row r="24" spans="1:23" ht="12" customHeight="1" x14ac:dyDescent="0.25">
      <c r="A24" s="51" t="s">
        <v>49</v>
      </c>
      <c r="B24" s="52" t="s">
        <v>47</v>
      </c>
      <c r="C24" s="53">
        <v>58610.954147993587</v>
      </c>
      <c r="D24" s="54">
        <v>1.175E-3</v>
      </c>
      <c r="E24">
        <f t="shared" si="0"/>
        <v>19078.911598408617</v>
      </c>
      <c r="F24">
        <f t="shared" si="1"/>
        <v>19079</v>
      </c>
      <c r="G24">
        <f t="shared" si="2"/>
        <v>-3.124200641468633E-2</v>
      </c>
      <c r="L24">
        <f t="shared" si="5"/>
        <v>-3.124200641468633E-2</v>
      </c>
      <c r="O24">
        <f t="shared" ca="1" si="3"/>
        <v>-3.0836221646990458E-2</v>
      </c>
      <c r="Q24" s="35">
        <f t="shared" si="4"/>
        <v>43592.454147993587</v>
      </c>
      <c r="W24" s="56" t="s">
        <v>53</v>
      </c>
    </row>
    <row r="25" spans="1:23" ht="12" customHeight="1" x14ac:dyDescent="0.25">
      <c r="A25" s="51" t="s">
        <v>49</v>
      </c>
      <c r="B25" s="52" t="s">
        <v>50</v>
      </c>
      <c r="C25" s="53">
        <v>58611.13139911741</v>
      </c>
      <c r="D25" s="54">
        <v>1.057E-3</v>
      </c>
      <c r="E25">
        <f t="shared" si="0"/>
        <v>19079.413143706777</v>
      </c>
      <c r="F25">
        <f t="shared" si="1"/>
        <v>19079.5</v>
      </c>
      <c r="G25">
        <f t="shared" si="2"/>
        <v>-3.0695882589498069E-2</v>
      </c>
      <c r="L25">
        <f t="shared" si="5"/>
        <v>-3.0695882589498069E-2</v>
      </c>
      <c r="O25">
        <f t="shared" ca="1" si="3"/>
        <v>-3.0837037293583867E-2</v>
      </c>
      <c r="Q25" s="35">
        <f t="shared" si="4"/>
        <v>43592.63139911741</v>
      </c>
      <c r="W25" s="56" t="s">
        <v>53</v>
      </c>
    </row>
    <row r="26" spans="1:23" ht="12" customHeight="1" x14ac:dyDescent="0.25">
      <c r="A26" s="51" t="s">
        <v>49</v>
      </c>
      <c r="B26" s="52" t="s">
        <v>47</v>
      </c>
      <c r="C26" s="53">
        <v>58623.323784402106</v>
      </c>
      <c r="D26" s="54">
        <v>8.3199999999999995E-4</v>
      </c>
      <c r="E26">
        <f t="shared" si="0"/>
        <v>19113.912408822918</v>
      </c>
      <c r="F26">
        <f t="shared" si="1"/>
        <v>19114</v>
      </c>
      <c r="G26">
        <f t="shared" si="2"/>
        <v>-3.0955597889260389E-2</v>
      </c>
      <c r="L26">
        <f t="shared" si="5"/>
        <v>-3.0955597889260389E-2</v>
      </c>
      <c r="O26">
        <f t="shared" ca="1" si="3"/>
        <v>-3.0893316908529134E-2</v>
      </c>
      <c r="Q26" s="35">
        <f t="shared" si="4"/>
        <v>43604.823784402106</v>
      </c>
      <c r="W26" s="56" t="s">
        <v>53</v>
      </c>
    </row>
    <row r="27" spans="1:23" ht="12" customHeight="1" x14ac:dyDescent="0.25">
      <c r="A27" s="51" t="s">
        <v>49</v>
      </c>
      <c r="B27" s="52" t="s">
        <v>50</v>
      </c>
      <c r="C27" s="53">
        <v>58623.501042102929</v>
      </c>
      <c r="D27" s="54">
        <v>5.3200000000000003E-4</v>
      </c>
      <c r="E27">
        <f t="shared" si="0"/>
        <v>19114.413972731192</v>
      </c>
      <c r="F27">
        <f t="shared" si="1"/>
        <v>19114.5</v>
      </c>
      <c r="G27">
        <f t="shared" si="2"/>
        <v>-3.0402897071326151E-2</v>
      </c>
      <c r="L27">
        <f t="shared" si="5"/>
        <v>-3.0402897071326151E-2</v>
      </c>
      <c r="O27">
        <f t="shared" ca="1" si="3"/>
        <v>-3.0894132555122546E-2</v>
      </c>
      <c r="Q27" s="35">
        <f t="shared" si="4"/>
        <v>43605.001042102929</v>
      </c>
      <c r="W27" s="56" t="s">
        <v>53</v>
      </c>
    </row>
    <row r="28" spans="1:23" ht="12" customHeight="1" x14ac:dyDescent="0.2">
      <c r="A28" s="44" t="s">
        <v>46</v>
      </c>
      <c r="B28" s="45" t="s">
        <v>47</v>
      </c>
      <c r="C28" s="46">
        <v>58657.958800000139</v>
      </c>
      <c r="D28" s="44">
        <v>2.2000000000000001E-3</v>
      </c>
      <c r="E28">
        <f t="shared" si="0"/>
        <v>19211.914773209985</v>
      </c>
      <c r="F28">
        <f t="shared" si="1"/>
        <v>19212</v>
      </c>
      <c r="G28">
        <f t="shared" si="2"/>
        <v>-3.0119999857561197E-2</v>
      </c>
      <c r="K28">
        <f t="shared" ref="K28:K29" si="6">+G28</f>
        <v>-3.0119999857561197E-2</v>
      </c>
      <c r="O28">
        <f t="shared" ca="1" si="3"/>
        <v>-3.1053183640837433E-2</v>
      </c>
      <c r="Q28" s="35">
        <f t="shared" si="4"/>
        <v>43639.458800000139</v>
      </c>
      <c r="W28" s="56"/>
    </row>
    <row r="29" spans="1:23" ht="12" customHeight="1" x14ac:dyDescent="0.2">
      <c r="A29" s="47" t="s">
        <v>48</v>
      </c>
      <c r="B29" s="48" t="s">
        <v>47</v>
      </c>
      <c r="C29" s="49">
        <v>59790.981329000089</v>
      </c>
      <c r="D29" s="50">
        <v>1.4350000000000001E-3</v>
      </c>
      <c r="E29">
        <f t="shared" si="0"/>
        <v>22417.886672703349</v>
      </c>
      <c r="F29">
        <f t="shared" si="1"/>
        <v>22418</v>
      </c>
      <c r="G29">
        <f t="shared" si="2"/>
        <v>-4.0050999908999074E-2</v>
      </c>
      <c r="K29">
        <f t="shared" si="6"/>
        <v>-4.0050999908999074E-2</v>
      </c>
      <c r="O29">
        <f t="shared" ca="1" si="3"/>
        <v>-3.6283109597780291E-2</v>
      </c>
      <c r="Q29" s="35">
        <f t="shared" si="4"/>
        <v>44772.481329000089</v>
      </c>
      <c r="W29" s="56" t="s">
        <v>53</v>
      </c>
    </row>
    <row r="30" spans="1:23" ht="12" customHeight="1" x14ac:dyDescent="0.25">
      <c r="A30" s="51" t="s">
        <v>51</v>
      </c>
      <c r="B30" s="55" t="s">
        <v>50</v>
      </c>
      <c r="C30" s="51">
        <v>60094.034442000091</v>
      </c>
      <c r="D30" s="51">
        <v>1.253E-3</v>
      </c>
      <c r="E30">
        <f t="shared" ref="E30" si="7">+(C30-C$7)/C$8</f>
        <v>23275.398098526053</v>
      </c>
      <c r="F30">
        <f t="shared" ref="F30" si="8">ROUND(2*E30,0)/2</f>
        <v>23275.5</v>
      </c>
      <c r="G30">
        <f t="shared" ref="G30" si="9">+C30-(C$7+F30*C$8)</f>
        <v>-3.6012999902595766E-2</v>
      </c>
      <c r="K30">
        <f t="shared" ref="K30" si="10">+G30</f>
        <v>-3.6012999902595766E-2</v>
      </c>
      <c r="O30">
        <f t="shared" ref="O30" ca="1" si="11">+C$11+C$12*$F30</f>
        <v>-3.7681943505477877E-2</v>
      </c>
      <c r="Q30" s="35">
        <f t="shared" ref="Q30" si="12">+C30-15018.5</f>
        <v>45075.534442000091</v>
      </c>
      <c r="W30" s="56" t="s">
        <v>53</v>
      </c>
    </row>
    <row r="31" spans="1:23" ht="12" customHeight="1" x14ac:dyDescent="0.2">
      <c r="C31" s="8"/>
      <c r="D31" s="8"/>
      <c r="Q31" s="2"/>
    </row>
    <row r="32" spans="1:23" ht="12" customHeight="1" x14ac:dyDescent="0.2">
      <c r="C32" s="8"/>
      <c r="D32" s="8"/>
      <c r="Q32" s="2"/>
    </row>
    <row r="33" spans="3:17" ht="12" customHeight="1" x14ac:dyDescent="0.2">
      <c r="C33" s="8"/>
      <c r="D33" s="8"/>
      <c r="Q33" s="2"/>
    </row>
    <row r="34" spans="3:17" ht="12" customHeight="1" x14ac:dyDescent="0.2">
      <c r="C34" s="8"/>
      <c r="D34" s="8"/>
    </row>
    <row r="35" spans="3:17" ht="12" customHeight="1" x14ac:dyDescent="0.2">
      <c r="C35" s="8"/>
      <c r="D35" s="8"/>
    </row>
    <row r="36" spans="3:17" ht="12" customHeight="1" x14ac:dyDescent="0.2">
      <c r="C36" s="8"/>
      <c r="D36" s="8"/>
    </row>
    <row r="37" spans="3:17" ht="12" customHeight="1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30">
    <sortCondition ref="C21:C30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2024-01-22T07:02:55Z</dcterms:modified>
</cp:coreProperties>
</file>