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3964B5B-C98B-40E7-AFB4-CB6EB45627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1" i="1" l="1"/>
  <c r="W24" i="1" s="1"/>
  <c r="D12" i="1"/>
  <c r="D13" i="1"/>
  <c r="W18" i="1"/>
  <c r="W19" i="1"/>
  <c r="W22" i="1"/>
  <c r="W23" i="1"/>
  <c r="W16" i="1"/>
  <c r="W15" i="1"/>
  <c r="W12" i="1"/>
  <c r="W11" i="1"/>
  <c r="W8" i="1"/>
  <c r="W7" i="1"/>
  <c r="W4" i="1"/>
  <c r="W3" i="1"/>
  <c r="Q21" i="1"/>
  <c r="C139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G15" i="2"/>
  <c r="C15" i="2"/>
  <c r="G14" i="2"/>
  <c r="C14" i="2"/>
  <c r="G13" i="2"/>
  <c r="C13" i="2"/>
  <c r="G12" i="2"/>
  <c r="C12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11" i="2"/>
  <c r="C11" i="2"/>
  <c r="E11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D131" i="2"/>
  <c r="B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F86" i="2"/>
  <c r="D86" i="2"/>
  <c r="A86" i="2"/>
  <c r="H85" i="2"/>
  <c r="B85" i="2"/>
  <c r="F85" i="2"/>
  <c r="D85" i="2"/>
  <c r="A85" i="2"/>
  <c r="H84" i="2"/>
  <c r="F84" i="2"/>
  <c r="D84" i="2"/>
  <c r="B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" i="2"/>
  <c r="B11" i="2"/>
  <c r="D11" i="2"/>
  <c r="A11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Q157" i="1"/>
  <c r="C7" i="1"/>
  <c r="C8" i="1"/>
  <c r="F16" i="1"/>
  <c r="F17" i="1" s="1"/>
  <c r="C17" i="1"/>
  <c r="Q156" i="1"/>
  <c r="Q155" i="1"/>
  <c r="Q154" i="1"/>
  <c r="Q139" i="1"/>
  <c r="E113" i="2"/>
  <c r="E114" i="2"/>
  <c r="E125" i="2"/>
  <c r="E138" i="2"/>
  <c r="E139" i="1"/>
  <c r="F139" i="1"/>
  <c r="E84" i="2"/>
  <c r="E116" i="2"/>
  <c r="E128" i="2"/>
  <c r="E21" i="1"/>
  <c r="F21" i="1"/>
  <c r="P21" i="1"/>
  <c r="E26" i="1"/>
  <c r="F26" i="1"/>
  <c r="E34" i="1"/>
  <c r="F34" i="1"/>
  <c r="G34" i="1"/>
  <c r="I34" i="1"/>
  <c r="E42" i="1"/>
  <c r="F42" i="1"/>
  <c r="E50" i="1"/>
  <c r="F50" i="1"/>
  <c r="G50" i="1"/>
  <c r="I50" i="1"/>
  <c r="E58" i="1"/>
  <c r="F58" i="1"/>
  <c r="E66" i="1"/>
  <c r="F66" i="1"/>
  <c r="G68" i="1"/>
  <c r="I68" i="1"/>
  <c r="E74" i="1"/>
  <c r="E82" i="1"/>
  <c r="E29" i="1"/>
  <c r="F29" i="1"/>
  <c r="G29" i="1"/>
  <c r="I29" i="1"/>
  <c r="E37" i="1"/>
  <c r="E45" i="1"/>
  <c r="E53" i="1"/>
  <c r="E61" i="1"/>
  <c r="E69" i="1"/>
  <c r="F69" i="1"/>
  <c r="E77" i="1"/>
  <c r="F77" i="1"/>
  <c r="E85" i="1"/>
  <c r="F85" i="1"/>
  <c r="P85" i="1"/>
  <c r="G87" i="1"/>
  <c r="I87" i="1"/>
  <c r="E93" i="1"/>
  <c r="F93" i="1"/>
  <c r="E27" i="1"/>
  <c r="F27" i="1"/>
  <c r="P27" i="1"/>
  <c r="E35" i="1"/>
  <c r="F35" i="1"/>
  <c r="P35" i="1"/>
  <c r="R35" i="1" s="1"/>
  <c r="T35" i="1" s="1"/>
  <c r="E43" i="1"/>
  <c r="F43" i="1"/>
  <c r="E51" i="1"/>
  <c r="F51" i="1"/>
  <c r="E59" i="1"/>
  <c r="F59" i="1"/>
  <c r="P59" i="1"/>
  <c r="R59" i="1" s="1"/>
  <c r="T59" i="1" s="1"/>
  <c r="E67" i="1"/>
  <c r="E22" i="1"/>
  <c r="E30" i="1"/>
  <c r="E38" i="1"/>
  <c r="F38" i="1"/>
  <c r="G38" i="1"/>
  <c r="I38" i="1"/>
  <c r="E46" i="1"/>
  <c r="F46" i="1"/>
  <c r="E54" i="1"/>
  <c r="F54" i="1"/>
  <c r="G54" i="1"/>
  <c r="I54" i="1"/>
  <c r="E62" i="1"/>
  <c r="F62" i="1"/>
  <c r="E70" i="1"/>
  <c r="E25" i="1"/>
  <c r="E33" i="1"/>
  <c r="F33" i="1"/>
  <c r="G33" i="1"/>
  <c r="I33" i="1"/>
  <c r="E41" i="1"/>
  <c r="F41" i="1"/>
  <c r="E49" i="1"/>
  <c r="F49" i="1"/>
  <c r="G49" i="1"/>
  <c r="I49" i="1"/>
  <c r="E57" i="1"/>
  <c r="F57" i="1"/>
  <c r="E65" i="1"/>
  <c r="F65" i="1"/>
  <c r="E73" i="1"/>
  <c r="F73" i="1"/>
  <c r="E81" i="1"/>
  <c r="F81" i="1"/>
  <c r="G81" i="1"/>
  <c r="I81" i="1"/>
  <c r="E89" i="1"/>
  <c r="F89" i="1"/>
  <c r="P89" i="1"/>
  <c r="R89" i="1" s="1"/>
  <c r="T89" i="1" s="1"/>
  <c r="E97" i="1"/>
  <c r="F97" i="1"/>
  <c r="E28" i="1"/>
  <c r="F28" i="1"/>
  <c r="G28" i="1"/>
  <c r="I28" i="1"/>
  <c r="E36" i="1"/>
  <c r="F36" i="1"/>
  <c r="P36" i="1"/>
  <c r="R36" i="1" s="1"/>
  <c r="T36" i="1" s="1"/>
  <c r="E44" i="1"/>
  <c r="F44" i="1"/>
  <c r="G46" i="1"/>
  <c r="I46" i="1"/>
  <c r="E52" i="1"/>
  <c r="F52" i="1"/>
  <c r="P52" i="1"/>
  <c r="E23" i="1"/>
  <c r="F23" i="1"/>
  <c r="E31" i="1"/>
  <c r="F31" i="1"/>
  <c r="E39" i="1"/>
  <c r="F39" i="1"/>
  <c r="P39" i="1"/>
  <c r="R39" i="1" s="1"/>
  <c r="T39" i="1" s="1"/>
  <c r="G41" i="1"/>
  <c r="I41" i="1"/>
  <c r="E47" i="1"/>
  <c r="F47" i="1"/>
  <c r="G26" i="1"/>
  <c r="I26" i="1"/>
  <c r="E48" i="1"/>
  <c r="G57" i="1"/>
  <c r="I57" i="1"/>
  <c r="E72" i="1"/>
  <c r="F72" i="1"/>
  <c r="E96" i="1"/>
  <c r="F96" i="1"/>
  <c r="P96" i="1"/>
  <c r="E99" i="1"/>
  <c r="G101" i="1"/>
  <c r="I101" i="1"/>
  <c r="E107" i="1"/>
  <c r="E115" i="1"/>
  <c r="G117" i="1"/>
  <c r="I117" i="1"/>
  <c r="E126" i="1"/>
  <c r="F126" i="1"/>
  <c r="E132" i="1"/>
  <c r="F132" i="1"/>
  <c r="P132" i="1"/>
  <c r="G144" i="1"/>
  <c r="I144" i="1"/>
  <c r="G152" i="1"/>
  <c r="I152" i="1"/>
  <c r="G58" i="1"/>
  <c r="I58" i="1"/>
  <c r="G65" i="1"/>
  <c r="I65" i="1"/>
  <c r="E102" i="1"/>
  <c r="F102" i="1"/>
  <c r="E110" i="1"/>
  <c r="F110" i="1"/>
  <c r="P110" i="1"/>
  <c r="E118" i="1"/>
  <c r="F118" i="1"/>
  <c r="P118" i="1"/>
  <c r="E121" i="1"/>
  <c r="F121" i="1"/>
  <c r="P121" i="1"/>
  <c r="R121" i="1" s="1"/>
  <c r="T121" i="1" s="1"/>
  <c r="G129" i="1"/>
  <c r="I129" i="1"/>
  <c r="E136" i="1"/>
  <c r="F136" i="1"/>
  <c r="P136" i="1"/>
  <c r="E141" i="1"/>
  <c r="F141" i="1"/>
  <c r="P141" i="1"/>
  <c r="E145" i="1"/>
  <c r="F145" i="1"/>
  <c r="P145" i="1"/>
  <c r="E149" i="1"/>
  <c r="F149" i="1"/>
  <c r="P149" i="1"/>
  <c r="E153" i="1"/>
  <c r="F153" i="1"/>
  <c r="P153" i="1"/>
  <c r="E157" i="1"/>
  <c r="F157" i="1"/>
  <c r="P157" i="1"/>
  <c r="R157" i="1" s="1"/>
  <c r="T157" i="1" s="1"/>
  <c r="E32" i="1"/>
  <c r="E60" i="1"/>
  <c r="F60" i="1"/>
  <c r="P60" i="1"/>
  <c r="G66" i="1"/>
  <c r="I66" i="1"/>
  <c r="G73" i="1"/>
  <c r="I73" i="1"/>
  <c r="E78" i="1"/>
  <c r="E86" i="1"/>
  <c r="F86" i="1"/>
  <c r="G86" i="1"/>
  <c r="I86" i="1"/>
  <c r="G89" i="1"/>
  <c r="I89" i="1"/>
  <c r="E105" i="1"/>
  <c r="F105" i="1"/>
  <c r="P105" i="1"/>
  <c r="E113" i="1"/>
  <c r="F113" i="1"/>
  <c r="P113" i="1"/>
  <c r="E124" i="1"/>
  <c r="F124" i="1"/>
  <c r="P124" i="1"/>
  <c r="G126" i="1"/>
  <c r="I126" i="1"/>
  <c r="E130" i="1"/>
  <c r="F130" i="1"/>
  <c r="P130" i="1"/>
  <c r="E133" i="1"/>
  <c r="F133" i="1"/>
  <c r="P133" i="1"/>
  <c r="R133" i="1" s="1"/>
  <c r="T133" i="1" s="1"/>
  <c r="G136" i="1"/>
  <c r="I136" i="1"/>
  <c r="G141" i="1"/>
  <c r="I141" i="1"/>
  <c r="G149" i="1"/>
  <c r="I149" i="1"/>
  <c r="G153" i="1"/>
  <c r="I153" i="1"/>
  <c r="G157" i="1"/>
  <c r="J157" i="1"/>
  <c r="E68" i="1"/>
  <c r="F68" i="1"/>
  <c r="P68" i="1"/>
  <c r="E83" i="1"/>
  <c r="E90" i="1"/>
  <c r="G93" i="1"/>
  <c r="I93" i="1"/>
  <c r="E100" i="1"/>
  <c r="G102" i="1"/>
  <c r="I102" i="1"/>
  <c r="E108" i="1"/>
  <c r="G110" i="1"/>
  <c r="I110" i="1"/>
  <c r="E116" i="1"/>
  <c r="F116" i="1"/>
  <c r="P116" i="1"/>
  <c r="G118" i="1"/>
  <c r="I118" i="1"/>
  <c r="G121" i="1"/>
  <c r="I121" i="1"/>
  <c r="E127" i="1"/>
  <c r="F127" i="1"/>
  <c r="P127" i="1"/>
  <c r="E137" i="1"/>
  <c r="F137" i="1"/>
  <c r="P137" i="1"/>
  <c r="E142" i="1"/>
  <c r="F142" i="1"/>
  <c r="P142" i="1"/>
  <c r="R142" i="1" s="1"/>
  <c r="T142" i="1" s="1"/>
  <c r="E146" i="1"/>
  <c r="F146" i="1"/>
  <c r="P146" i="1"/>
  <c r="E150" i="1"/>
  <c r="F150" i="1"/>
  <c r="P150" i="1"/>
  <c r="E154" i="1"/>
  <c r="F154" i="1"/>
  <c r="P154" i="1"/>
  <c r="R154" i="1" s="1"/>
  <c r="T154" i="1" s="1"/>
  <c r="E75" i="1"/>
  <c r="F75" i="1"/>
  <c r="P75" i="1"/>
  <c r="R75" i="1" s="1"/>
  <c r="T75" i="1" s="1"/>
  <c r="E79" i="1"/>
  <c r="F79" i="1"/>
  <c r="P79" i="1"/>
  <c r="E87" i="1"/>
  <c r="F87" i="1"/>
  <c r="P87" i="1"/>
  <c r="E94" i="1"/>
  <c r="F94" i="1"/>
  <c r="G94" i="1"/>
  <c r="I94" i="1"/>
  <c r="G97" i="1"/>
  <c r="I97" i="1"/>
  <c r="E103" i="1"/>
  <c r="F103" i="1"/>
  <c r="P103" i="1"/>
  <c r="E111" i="1"/>
  <c r="F111" i="1"/>
  <c r="P111" i="1"/>
  <c r="G113" i="1"/>
  <c r="I113" i="1"/>
  <c r="E119" i="1"/>
  <c r="F119" i="1"/>
  <c r="P119" i="1"/>
  <c r="E122" i="1"/>
  <c r="F122" i="1"/>
  <c r="P122" i="1"/>
  <c r="G124" i="1"/>
  <c r="I124" i="1"/>
  <c r="G130" i="1"/>
  <c r="I130" i="1"/>
  <c r="E134" i="1"/>
  <c r="F134" i="1"/>
  <c r="P134" i="1"/>
  <c r="R134" i="1" s="1"/>
  <c r="T134" i="1" s="1"/>
  <c r="G137" i="1"/>
  <c r="I137" i="1"/>
  <c r="G142" i="1"/>
  <c r="I142" i="1"/>
  <c r="G150" i="1"/>
  <c r="G154" i="1"/>
  <c r="K154" i="1"/>
  <c r="E40" i="1"/>
  <c r="E55" i="1"/>
  <c r="F55" i="1"/>
  <c r="P55" i="1"/>
  <c r="R55" i="1" s="1"/>
  <c r="T55" i="1" s="1"/>
  <c r="G62" i="1"/>
  <c r="I62" i="1"/>
  <c r="E80" i="1"/>
  <c r="F80" i="1"/>
  <c r="P80" i="1"/>
  <c r="E84" i="1"/>
  <c r="F84" i="1"/>
  <c r="P84" i="1"/>
  <c r="E91" i="1"/>
  <c r="E98" i="1"/>
  <c r="E106" i="1"/>
  <c r="F106" i="1"/>
  <c r="P106" i="1"/>
  <c r="E114" i="1"/>
  <c r="F114" i="1"/>
  <c r="P114" i="1"/>
  <c r="R114" i="1" s="1"/>
  <c r="T114" i="1" s="1"/>
  <c r="G116" i="1"/>
  <c r="I116" i="1"/>
  <c r="E125" i="1"/>
  <c r="F125" i="1"/>
  <c r="P125" i="1"/>
  <c r="E128" i="1"/>
  <c r="F128" i="1"/>
  <c r="P128" i="1"/>
  <c r="R128" i="1" s="1"/>
  <c r="T128" i="1" s="1"/>
  <c r="E131" i="1"/>
  <c r="F131" i="1"/>
  <c r="P131" i="1"/>
  <c r="E138" i="1"/>
  <c r="F138" i="1"/>
  <c r="P138" i="1"/>
  <c r="E143" i="1"/>
  <c r="F143" i="1"/>
  <c r="P143" i="1"/>
  <c r="R143" i="1" s="1"/>
  <c r="T143" i="1" s="1"/>
  <c r="E147" i="1"/>
  <c r="F147" i="1"/>
  <c r="P147" i="1"/>
  <c r="R147" i="1" s="1"/>
  <c r="T147" i="1" s="1"/>
  <c r="E151" i="1"/>
  <c r="F151" i="1"/>
  <c r="P151" i="1"/>
  <c r="E155" i="1"/>
  <c r="F155" i="1"/>
  <c r="P155" i="1"/>
  <c r="G42" i="1"/>
  <c r="I42" i="1"/>
  <c r="E56" i="1"/>
  <c r="E63" i="1"/>
  <c r="F63" i="1"/>
  <c r="P63" i="1"/>
  <c r="E76" i="1"/>
  <c r="F76" i="1"/>
  <c r="P76" i="1"/>
  <c r="E88" i="1"/>
  <c r="F88" i="1"/>
  <c r="P88" i="1"/>
  <c r="E95" i="1"/>
  <c r="F95" i="1"/>
  <c r="P95" i="1"/>
  <c r="R95" i="1" s="1"/>
  <c r="T95" i="1" s="1"/>
  <c r="E101" i="1"/>
  <c r="F101" i="1"/>
  <c r="P101" i="1"/>
  <c r="R101" i="1" s="1"/>
  <c r="T101" i="1" s="1"/>
  <c r="G103" i="1"/>
  <c r="I103" i="1"/>
  <c r="E109" i="1"/>
  <c r="F109" i="1"/>
  <c r="P109" i="1"/>
  <c r="R109" i="1" s="1"/>
  <c r="T109" i="1" s="1"/>
  <c r="G111" i="1"/>
  <c r="I111" i="1"/>
  <c r="E117" i="1"/>
  <c r="F117" i="1"/>
  <c r="P117" i="1"/>
  <c r="G119" i="1"/>
  <c r="I119" i="1"/>
  <c r="G122" i="1"/>
  <c r="I122" i="1"/>
  <c r="G128" i="1"/>
  <c r="I128" i="1"/>
  <c r="G143" i="1"/>
  <c r="I143" i="1"/>
  <c r="G147" i="1"/>
  <c r="I147" i="1"/>
  <c r="E24" i="1"/>
  <c r="F24" i="1"/>
  <c r="P24" i="1"/>
  <c r="E64" i="1"/>
  <c r="E71" i="1"/>
  <c r="F71" i="1"/>
  <c r="P71" i="1"/>
  <c r="E92" i="1"/>
  <c r="F92" i="1"/>
  <c r="P92" i="1"/>
  <c r="E104" i="1"/>
  <c r="F104" i="1"/>
  <c r="P104" i="1"/>
  <c r="G106" i="1"/>
  <c r="I106" i="1"/>
  <c r="E112" i="1"/>
  <c r="F112" i="1"/>
  <c r="P112" i="1"/>
  <c r="E120" i="1"/>
  <c r="F120" i="1"/>
  <c r="P120" i="1"/>
  <c r="E123" i="1"/>
  <c r="F123" i="1"/>
  <c r="P123" i="1"/>
  <c r="R123" i="1" s="1"/>
  <c r="T123" i="1" s="1"/>
  <c r="G125" i="1"/>
  <c r="I125" i="1"/>
  <c r="E129" i="1"/>
  <c r="F129" i="1"/>
  <c r="P129" i="1"/>
  <c r="E135" i="1"/>
  <c r="F135" i="1"/>
  <c r="P135" i="1"/>
  <c r="E140" i="1"/>
  <c r="F140" i="1"/>
  <c r="P140" i="1"/>
  <c r="E144" i="1"/>
  <c r="F144" i="1"/>
  <c r="P144" i="1"/>
  <c r="E148" i="1"/>
  <c r="F148" i="1"/>
  <c r="P148" i="1"/>
  <c r="E152" i="1"/>
  <c r="F152" i="1"/>
  <c r="P152" i="1"/>
  <c r="R152" i="1" s="1"/>
  <c r="T152" i="1" s="1"/>
  <c r="E156" i="1"/>
  <c r="F156" i="1"/>
  <c r="P156" i="1"/>
  <c r="E68" i="2"/>
  <c r="E76" i="2"/>
  <c r="E88" i="2"/>
  <c r="E97" i="2"/>
  <c r="E123" i="2"/>
  <c r="E129" i="2"/>
  <c r="G139" i="1"/>
  <c r="I139" i="1"/>
  <c r="P102" i="1"/>
  <c r="P86" i="1"/>
  <c r="R86" i="1" s="1"/>
  <c r="T86" i="1" s="1"/>
  <c r="P62" i="1"/>
  <c r="R62" i="1" s="1"/>
  <c r="T62" i="1" s="1"/>
  <c r="P54" i="1"/>
  <c r="R54" i="1" s="1"/>
  <c r="T54" i="1" s="1"/>
  <c r="P46" i="1"/>
  <c r="R46" i="1" s="1"/>
  <c r="T46" i="1" s="1"/>
  <c r="P29" i="1"/>
  <c r="R29" i="1" s="1"/>
  <c r="T29" i="1" s="1"/>
  <c r="P28" i="1"/>
  <c r="P66" i="1"/>
  <c r="P58" i="1"/>
  <c r="R58" i="1" s="1"/>
  <c r="T58" i="1" s="1"/>
  <c r="P50" i="1"/>
  <c r="P42" i="1"/>
  <c r="R42" i="1"/>
  <c r="T42" i="1" s="1"/>
  <c r="P34" i="1"/>
  <c r="P26" i="1"/>
  <c r="R26" i="1" s="1"/>
  <c r="T26" i="1" s="1"/>
  <c r="P97" i="1"/>
  <c r="R97" i="1"/>
  <c r="T97" i="1"/>
  <c r="P73" i="1"/>
  <c r="P65" i="1"/>
  <c r="R65" i="1"/>
  <c r="T65" i="1" s="1"/>
  <c r="P57" i="1"/>
  <c r="R57" i="1" s="1"/>
  <c r="T57" i="1" s="1"/>
  <c r="P49" i="1"/>
  <c r="P41" i="1"/>
  <c r="R41" i="1" s="1"/>
  <c r="T41" i="1" s="1"/>
  <c r="P33" i="1"/>
  <c r="R50" i="1"/>
  <c r="T50" i="1" s="1"/>
  <c r="R138" i="1"/>
  <c r="T138" i="1"/>
  <c r="F98" i="1"/>
  <c r="E93" i="2"/>
  <c r="R141" i="1"/>
  <c r="T141" i="1" s="1"/>
  <c r="R66" i="1"/>
  <c r="T66" i="1" s="1"/>
  <c r="P94" i="1"/>
  <c r="R94" i="1"/>
  <c r="T94" i="1" s="1"/>
  <c r="G80" i="1"/>
  <c r="I80" i="1"/>
  <c r="G138" i="1"/>
  <c r="I138" i="1"/>
  <c r="R122" i="1"/>
  <c r="T122" i="1"/>
  <c r="R68" i="1"/>
  <c r="T68" i="1" s="1"/>
  <c r="R136" i="1"/>
  <c r="T136" i="1"/>
  <c r="F25" i="1"/>
  <c r="E20" i="2"/>
  <c r="F67" i="1"/>
  <c r="E62" i="2"/>
  <c r="F45" i="1"/>
  <c r="E40" i="2"/>
  <c r="G76" i="1"/>
  <c r="I76" i="1"/>
  <c r="G44" i="1"/>
  <c r="I44" i="1"/>
  <c r="E146" i="2"/>
  <c r="E14" i="2"/>
  <c r="E13" i="2"/>
  <c r="E83" i="2"/>
  <c r="E74" i="2"/>
  <c r="E99" i="2"/>
  <c r="E90" i="2"/>
  <c r="E89" i="2"/>
  <c r="E45" i="2"/>
  <c r="E24" i="2"/>
  <c r="E49" i="2"/>
  <c r="E37" i="2"/>
  <c r="E47" i="2"/>
  <c r="R156" i="1"/>
  <c r="T156" i="1"/>
  <c r="G127" i="1"/>
  <c r="I127" i="1"/>
  <c r="G84" i="1"/>
  <c r="I84" i="1"/>
  <c r="F56" i="1"/>
  <c r="E51" i="2"/>
  <c r="F108" i="1"/>
  <c r="E103" i="2"/>
  <c r="P81" i="1"/>
  <c r="R81" i="1" s="1"/>
  <c r="T81" i="1" s="1"/>
  <c r="E107" i="2"/>
  <c r="R120" i="1"/>
  <c r="T120" i="1"/>
  <c r="I150" i="1"/>
  <c r="R137" i="1"/>
  <c r="T137" i="1" s="1"/>
  <c r="G104" i="1"/>
  <c r="I104" i="1"/>
  <c r="P38" i="1"/>
  <c r="R38" i="1" s="1"/>
  <c r="T38" i="1" s="1"/>
  <c r="R102" i="1"/>
  <c r="T102" i="1"/>
  <c r="R144" i="1"/>
  <c r="T144" i="1" s="1"/>
  <c r="G114" i="1"/>
  <c r="I114" i="1"/>
  <c r="G134" i="1"/>
  <c r="I134" i="1"/>
  <c r="G21" i="1"/>
  <c r="I21" i="1"/>
  <c r="R125" i="1"/>
  <c r="T125" i="1" s="1"/>
  <c r="F91" i="1"/>
  <c r="E86" i="2"/>
  <c r="G146" i="1"/>
  <c r="I146" i="1"/>
  <c r="R119" i="1"/>
  <c r="T119" i="1" s="1"/>
  <c r="R87" i="1"/>
  <c r="T87" i="1" s="1"/>
  <c r="G133" i="1"/>
  <c r="I133" i="1"/>
  <c r="F100" i="1"/>
  <c r="E95" i="2"/>
  <c r="R130" i="1"/>
  <c r="T130" i="1" s="1"/>
  <c r="G96" i="1"/>
  <c r="I96" i="1"/>
  <c r="G132" i="1"/>
  <c r="I132" i="1"/>
  <c r="G156" i="1"/>
  <c r="J156" i="1"/>
  <c r="G120" i="1"/>
  <c r="I120" i="1"/>
  <c r="G88" i="1"/>
  <c r="I88" i="1"/>
  <c r="G51" i="1"/>
  <c r="I51" i="1"/>
  <c r="G72" i="1"/>
  <c r="I72" i="1"/>
  <c r="G71" i="1"/>
  <c r="I71" i="1"/>
  <c r="G39" i="1"/>
  <c r="I39" i="1"/>
  <c r="F74" i="1"/>
  <c r="E69" i="2"/>
  <c r="E133" i="2"/>
  <c r="E145" i="2"/>
  <c r="E144" i="2"/>
  <c r="E143" i="2"/>
  <c r="E66" i="2"/>
  <c r="E82" i="2"/>
  <c r="E81" i="2"/>
  <c r="E80" i="2"/>
  <c r="E29" i="2"/>
  <c r="E19" i="2"/>
  <c r="E38" i="2"/>
  <c r="E22" i="2"/>
  <c r="E42" i="2"/>
  <c r="F64" i="1"/>
  <c r="E59" i="2"/>
  <c r="R127" i="1"/>
  <c r="T127" i="1"/>
  <c r="F32" i="1"/>
  <c r="E27" i="2"/>
  <c r="G92" i="1"/>
  <c r="I92" i="1"/>
  <c r="F70" i="1"/>
  <c r="E65" i="2"/>
  <c r="F37" i="1"/>
  <c r="E32" i="2"/>
  <c r="G36" i="1"/>
  <c r="I36" i="1"/>
  <c r="E139" i="2"/>
  <c r="E132" i="2"/>
  <c r="E12" i="2"/>
  <c r="E141" i="2"/>
  <c r="E147" i="2"/>
  <c r="E72" i="2"/>
  <c r="E44" i="2"/>
  <c r="E33" i="2"/>
  <c r="E57" i="2"/>
  <c r="E31" i="2"/>
  <c r="R84" i="1"/>
  <c r="T84" i="1" s="1"/>
  <c r="R151" i="1"/>
  <c r="T151" i="1" s="1"/>
  <c r="R80" i="1"/>
  <c r="T80" i="1" s="1"/>
  <c r="R111" i="1"/>
  <c r="T111" i="1"/>
  <c r="F90" i="1"/>
  <c r="E85" i="2"/>
  <c r="R124" i="1"/>
  <c r="T124" i="1" s="1"/>
  <c r="G123" i="1"/>
  <c r="I123" i="1"/>
  <c r="G85" i="1"/>
  <c r="I85" i="1"/>
  <c r="G148" i="1"/>
  <c r="I148" i="1"/>
  <c r="F115" i="1"/>
  <c r="E110" i="2"/>
  <c r="G75" i="1"/>
  <c r="I75" i="1"/>
  <c r="G43" i="1"/>
  <c r="I43" i="1"/>
  <c r="G95" i="1"/>
  <c r="I95" i="1"/>
  <c r="G63" i="1"/>
  <c r="I63" i="1"/>
  <c r="G31" i="1"/>
  <c r="I31" i="1"/>
  <c r="E127" i="2"/>
  <c r="E126" i="2"/>
  <c r="E142" i="2"/>
  <c r="E136" i="2"/>
  <c r="E135" i="2"/>
  <c r="E87" i="2"/>
  <c r="E28" i="2"/>
  <c r="E23" i="2"/>
  <c r="E52" i="2"/>
  <c r="E26" i="2"/>
  <c r="R155" i="1"/>
  <c r="T155" i="1" s="1"/>
  <c r="E140" i="2"/>
  <c r="R104" i="1"/>
  <c r="T104" i="1" s="1"/>
  <c r="G155" i="1"/>
  <c r="J155" i="1"/>
  <c r="G105" i="1"/>
  <c r="I105" i="1"/>
  <c r="R153" i="1"/>
  <c r="T153" i="1"/>
  <c r="G109" i="1"/>
  <c r="I109" i="1"/>
  <c r="F48" i="1"/>
  <c r="E43" i="2"/>
  <c r="F30" i="1"/>
  <c r="E25" i="2"/>
  <c r="F61" i="1"/>
  <c r="E56" i="2"/>
  <c r="G60" i="1"/>
  <c r="I60" i="1"/>
  <c r="E101" i="2"/>
  <c r="E122" i="2"/>
  <c r="E121" i="2"/>
  <c r="E120" i="2"/>
  <c r="E137" i="2"/>
  <c r="E124" i="2"/>
  <c r="E130" i="2"/>
  <c r="E111" i="2"/>
  <c r="E55" i="2"/>
  <c r="E18" i="2"/>
  <c r="E75" i="2"/>
  <c r="E41" i="2"/>
  <c r="E16" i="2"/>
  <c r="R33" i="1"/>
  <c r="T33" i="1" s="1"/>
  <c r="R79" i="1"/>
  <c r="T79" i="1"/>
  <c r="R49" i="1"/>
  <c r="T49" i="1" s="1"/>
  <c r="R34" i="1"/>
  <c r="T34" i="1"/>
  <c r="G131" i="1"/>
  <c r="I131" i="1"/>
  <c r="R76" i="1"/>
  <c r="T76" i="1"/>
  <c r="R28" i="1"/>
  <c r="T28" i="1" s="1"/>
  <c r="E134" i="2"/>
  <c r="E64" i="2"/>
  <c r="R129" i="1"/>
  <c r="T129" i="1" s="1"/>
  <c r="G151" i="1"/>
  <c r="R117" i="1"/>
  <c r="T117" i="1"/>
  <c r="R106" i="1"/>
  <c r="T106" i="1" s="1"/>
  <c r="R103" i="1"/>
  <c r="T103" i="1" s="1"/>
  <c r="R150" i="1"/>
  <c r="T150" i="1"/>
  <c r="R116" i="1"/>
  <c r="T116" i="1" s="1"/>
  <c r="F83" i="1"/>
  <c r="E78" i="2"/>
  <c r="G145" i="1"/>
  <c r="I145" i="1"/>
  <c r="R113" i="1"/>
  <c r="T113" i="1"/>
  <c r="F78" i="1"/>
  <c r="E73" i="2"/>
  <c r="R149" i="1"/>
  <c r="T149" i="1" s="1"/>
  <c r="R118" i="1"/>
  <c r="T118" i="1" s="1"/>
  <c r="G77" i="1"/>
  <c r="I77" i="1"/>
  <c r="G140" i="1"/>
  <c r="I140" i="1"/>
  <c r="F107" i="1"/>
  <c r="E102" i="2"/>
  <c r="G35" i="1"/>
  <c r="I35" i="1"/>
  <c r="G24" i="1"/>
  <c r="I24" i="1"/>
  <c r="G55" i="1"/>
  <c r="I55" i="1"/>
  <c r="G23" i="1"/>
  <c r="I23" i="1"/>
  <c r="E96" i="2"/>
  <c r="E106" i="2"/>
  <c r="E115" i="2"/>
  <c r="E109" i="2"/>
  <c r="E131" i="2"/>
  <c r="E118" i="2"/>
  <c r="E117" i="2"/>
  <c r="E50" i="2"/>
  <c r="E70" i="2"/>
  <c r="E30" i="2"/>
  <c r="E21" i="2"/>
  <c r="E67" i="2"/>
  <c r="R92" i="1"/>
  <c r="T92" i="1" s="1"/>
  <c r="F40" i="1"/>
  <c r="E35" i="2"/>
  <c r="G135" i="1"/>
  <c r="I135" i="1"/>
  <c r="R52" i="1"/>
  <c r="T52" i="1" s="1"/>
  <c r="F22" i="1"/>
  <c r="E17" i="2"/>
  <c r="R85" i="1"/>
  <c r="T85" i="1" s="1"/>
  <c r="F53" i="1"/>
  <c r="E48" i="2"/>
  <c r="G52" i="1"/>
  <c r="I52" i="1"/>
  <c r="R21" i="1"/>
  <c r="T21" i="1"/>
  <c r="E92" i="2"/>
  <c r="E105" i="2"/>
  <c r="E104" i="2"/>
  <c r="E119" i="2"/>
  <c r="E112" i="2"/>
  <c r="E71" i="2"/>
  <c r="E39" i="2"/>
  <c r="E60" i="2"/>
  <c r="E63" i="2"/>
  <c r="E79" i="2"/>
  <c r="E46" i="2"/>
  <c r="R146" i="1"/>
  <c r="T146" i="1" s="1"/>
  <c r="G112" i="1"/>
  <c r="I112" i="1"/>
  <c r="R73" i="1"/>
  <c r="T73" i="1" s="1"/>
  <c r="R131" i="1"/>
  <c r="T131" i="1" s="1"/>
  <c r="R110" i="1"/>
  <c r="T110" i="1" s="1"/>
  <c r="R132" i="1"/>
  <c r="T132" i="1"/>
  <c r="F99" i="1"/>
  <c r="E94" i="2"/>
  <c r="G59" i="1"/>
  <c r="I59" i="1"/>
  <c r="G27" i="1"/>
  <c r="I27" i="1"/>
  <c r="G69" i="1"/>
  <c r="I69" i="1"/>
  <c r="G79" i="1"/>
  <c r="I79" i="1"/>
  <c r="G47" i="1"/>
  <c r="I47" i="1"/>
  <c r="F82" i="1"/>
  <c r="E77" i="2"/>
  <c r="E15" i="2"/>
  <c r="D16" i="1"/>
  <c r="D19" i="1" s="1"/>
  <c r="E100" i="2"/>
  <c r="E91" i="2"/>
  <c r="E108" i="2"/>
  <c r="E98" i="2"/>
  <c r="E61" i="2"/>
  <c r="E34" i="2"/>
  <c r="E54" i="2"/>
  <c r="E53" i="2"/>
  <c r="E58" i="2"/>
  <c r="E36" i="2"/>
  <c r="P40" i="1"/>
  <c r="R40" i="1" s="1"/>
  <c r="T40" i="1" s="1"/>
  <c r="G40" i="1"/>
  <c r="I40" i="1"/>
  <c r="R88" i="1"/>
  <c r="T88" i="1"/>
  <c r="P91" i="1"/>
  <c r="R91" i="1"/>
  <c r="T91" i="1" s="1"/>
  <c r="G91" i="1"/>
  <c r="I91" i="1"/>
  <c r="P56" i="1"/>
  <c r="G56" i="1"/>
  <c r="I56" i="1"/>
  <c r="P45" i="1"/>
  <c r="R45" i="1"/>
  <c r="T45" i="1" s="1"/>
  <c r="G45" i="1"/>
  <c r="I45" i="1"/>
  <c r="R96" i="1"/>
  <c r="T96" i="1"/>
  <c r="P61" i="1"/>
  <c r="R61" i="1" s="1"/>
  <c r="T61" i="1" s="1"/>
  <c r="G61" i="1"/>
  <c r="I61" i="1"/>
  <c r="R105" i="1"/>
  <c r="T105" i="1"/>
  <c r="P22" i="1"/>
  <c r="R22" i="1" s="1"/>
  <c r="T22" i="1" s="1"/>
  <c r="D15" i="1"/>
  <c r="C19" i="1" s="1"/>
  <c r="G22" i="1"/>
  <c r="I22" i="1"/>
  <c r="R112" i="1"/>
  <c r="T112" i="1"/>
  <c r="G78" i="1"/>
  <c r="I78" i="1"/>
  <c r="P78" i="1"/>
  <c r="R78" i="1" s="1"/>
  <c r="T78" i="1" s="1"/>
  <c r="R24" i="1"/>
  <c r="T24" i="1"/>
  <c r="R135" i="1"/>
  <c r="T135" i="1" s="1"/>
  <c r="P37" i="1"/>
  <c r="R37" i="1"/>
  <c r="T37" i="1"/>
  <c r="G37" i="1"/>
  <c r="I37" i="1"/>
  <c r="P90" i="1"/>
  <c r="R90" i="1" s="1"/>
  <c r="T90" i="1" s="1"/>
  <c r="G90" i="1"/>
  <c r="I90" i="1"/>
  <c r="P100" i="1"/>
  <c r="G100" i="1"/>
  <c r="I100" i="1"/>
  <c r="G30" i="1"/>
  <c r="I30" i="1"/>
  <c r="P30" i="1"/>
  <c r="P115" i="1"/>
  <c r="G115" i="1"/>
  <c r="I115" i="1"/>
  <c r="R27" i="1"/>
  <c r="T27" i="1" s="1"/>
  <c r="G98" i="1"/>
  <c r="I98" i="1"/>
  <c r="P98" i="1"/>
  <c r="R98" i="1" s="1"/>
  <c r="T98" i="1" s="1"/>
  <c r="P107" i="1"/>
  <c r="R107" i="1" s="1"/>
  <c r="T107" i="1" s="1"/>
  <c r="G107" i="1"/>
  <c r="I107" i="1"/>
  <c r="R140" i="1"/>
  <c r="T140" i="1" s="1"/>
  <c r="P32" i="1"/>
  <c r="R32" i="1" s="1"/>
  <c r="T32" i="1" s="1"/>
  <c r="G32" i="1"/>
  <c r="I32" i="1"/>
  <c r="P67" i="1"/>
  <c r="G67" i="1"/>
  <c r="I67" i="1"/>
  <c r="P99" i="1"/>
  <c r="R99" i="1" s="1"/>
  <c r="T99" i="1" s="1"/>
  <c r="G99" i="1"/>
  <c r="I99" i="1"/>
  <c r="P53" i="1"/>
  <c r="R53" i="1"/>
  <c r="T53" i="1" s="1"/>
  <c r="G53" i="1"/>
  <c r="I53" i="1"/>
  <c r="P83" i="1"/>
  <c r="R83" i="1" s="1"/>
  <c r="T83" i="1" s="1"/>
  <c r="G83" i="1"/>
  <c r="I83" i="1"/>
  <c r="I151" i="1"/>
  <c r="R71" i="1"/>
  <c r="T71" i="1" s="1"/>
  <c r="R60" i="1"/>
  <c r="T60" i="1" s="1"/>
  <c r="R63" i="1"/>
  <c r="T63" i="1"/>
  <c r="R145" i="1"/>
  <c r="T145" i="1" s="1"/>
  <c r="G82" i="1"/>
  <c r="I82" i="1"/>
  <c r="P82" i="1"/>
  <c r="R82" i="1" s="1"/>
  <c r="T82" i="1" s="1"/>
  <c r="P48" i="1"/>
  <c r="R48" i="1" s="1"/>
  <c r="T48" i="1" s="1"/>
  <c r="G48" i="1"/>
  <c r="I48" i="1"/>
  <c r="G70" i="1"/>
  <c r="I70" i="1"/>
  <c r="P70" i="1"/>
  <c r="P74" i="1"/>
  <c r="G74" i="1"/>
  <c r="I74" i="1"/>
  <c r="P108" i="1"/>
  <c r="R108" i="1" s="1"/>
  <c r="T108" i="1" s="1"/>
  <c r="G108" i="1"/>
  <c r="I108" i="1"/>
  <c r="P25" i="1"/>
  <c r="R25" i="1"/>
  <c r="T25" i="1"/>
  <c r="G25" i="1"/>
  <c r="I25" i="1"/>
  <c r="R148" i="1"/>
  <c r="T148" i="1" s="1"/>
  <c r="P64" i="1"/>
  <c r="R64" i="1"/>
  <c r="T64" i="1" s="1"/>
  <c r="G64" i="1"/>
  <c r="I64" i="1"/>
  <c r="R74" i="1"/>
  <c r="T74" i="1"/>
  <c r="R115" i="1"/>
  <c r="T115" i="1" s="1"/>
  <c r="R70" i="1"/>
  <c r="T70" i="1" s="1"/>
  <c r="R30" i="1"/>
  <c r="T30" i="1"/>
  <c r="R100" i="1"/>
  <c r="T100" i="1"/>
  <c r="R56" i="1"/>
  <c r="T56" i="1" s="1"/>
  <c r="R67" i="1"/>
  <c r="T67" i="1" s="1"/>
  <c r="C11" i="1"/>
  <c r="C12" i="1"/>
  <c r="C16" i="1" l="1"/>
  <c r="D18" i="1" s="1"/>
  <c r="O103" i="1"/>
  <c r="O114" i="1"/>
  <c r="O125" i="1"/>
  <c r="O136" i="1"/>
  <c r="O140" i="1"/>
  <c r="O151" i="1"/>
  <c r="O154" i="1"/>
  <c r="O135" i="1"/>
  <c r="O107" i="1"/>
  <c r="O128" i="1"/>
  <c r="O100" i="1"/>
  <c r="O111" i="1"/>
  <c r="O122" i="1"/>
  <c r="O133" i="1"/>
  <c r="O145" i="1"/>
  <c r="O148" i="1"/>
  <c r="O105" i="1"/>
  <c r="O156" i="1"/>
  <c r="O116" i="1"/>
  <c r="O150" i="1"/>
  <c r="O110" i="1"/>
  <c r="O147" i="1"/>
  <c r="O129" i="1"/>
  <c r="O108" i="1"/>
  <c r="O119" i="1"/>
  <c r="O130" i="1"/>
  <c r="O142" i="1"/>
  <c r="O153" i="1"/>
  <c r="O102" i="1"/>
  <c r="O113" i="1"/>
  <c r="O139" i="1"/>
  <c r="O127" i="1"/>
  <c r="O99" i="1"/>
  <c r="O121" i="1"/>
  <c r="O118" i="1"/>
  <c r="O117" i="1"/>
  <c r="O138" i="1"/>
  <c r="O155" i="1"/>
  <c r="O124" i="1"/>
  <c r="O104" i="1"/>
  <c r="C15" i="1"/>
  <c r="O149" i="1"/>
  <c r="O143" i="1"/>
  <c r="O132" i="1"/>
  <c r="O144" i="1"/>
  <c r="O101" i="1"/>
  <c r="O112" i="1"/>
  <c r="O115" i="1"/>
  <c r="O126" i="1"/>
  <c r="O137" i="1"/>
  <c r="O141" i="1"/>
  <c r="O152" i="1"/>
  <c r="O109" i="1"/>
  <c r="O120" i="1"/>
  <c r="O123" i="1"/>
  <c r="O134" i="1"/>
  <c r="O146" i="1"/>
  <c r="O106" i="1"/>
  <c r="O131" i="1"/>
  <c r="O157" i="1"/>
  <c r="P43" i="1"/>
  <c r="R43" i="1" s="1"/>
  <c r="T43" i="1" s="1"/>
  <c r="W5" i="1"/>
  <c r="W13" i="1"/>
  <c r="W21" i="1"/>
  <c r="P72" i="1"/>
  <c r="R72" i="1" s="1"/>
  <c r="T72" i="1" s="1"/>
  <c r="P47" i="1"/>
  <c r="R47" i="1" s="1"/>
  <c r="T47" i="1" s="1"/>
  <c r="P31" i="1"/>
  <c r="R31" i="1" s="1"/>
  <c r="T31" i="1" s="1"/>
  <c r="P93" i="1"/>
  <c r="R93" i="1" s="1"/>
  <c r="T93" i="1" s="1"/>
  <c r="P77" i="1"/>
  <c r="R77" i="1" s="1"/>
  <c r="T77" i="1" s="1"/>
  <c r="P139" i="1"/>
  <c r="R139" i="1" s="1"/>
  <c r="T139" i="1" s="1"/>
  <c r="W6" i="1"/>
  <c r="W14" i="1"/>
  <c r="W20" i="1"/>
  <c r="P126" i="1"/>
  <c r="R126" i="1" s="1"/>
  <c r="T126" i="1" s="1"/>
  <c r="P23" i="1"/>
  <c r="R23" i="1" s="1"/>
  <c r="T23" i="1" s="1"/>
  <c r="E14" i="1" s="1"/>
  <c r="P44" i="1"/>
  <c r="R44" i="1" s="1"/>
  <c r="T44" i="1" s="1"/>
  <c r="P69" i="1"/>
  <c r="R69" i="1" s="1"/>
  <c r="T69" i="1" s="1"/>
  <c r="W9" i="1"/>
  <c r="W17" i="1"/>
  <c r="P51" i="1"/>
  <c r="R51" i="1" s="1"/>
  <c r="T51" i="1" s="1"/>
  <c r="W2" i="1"/>
  <c r="W10" i="1"/>
  <c r="F18" i="1" l="1"/>
  <c r="F19" i="1" s="1"/>
  <c r="C18" i="1"/>
</calcChain>
</file>

<file path=xl/sharedStrings.xml><?xml version="1.0" encoding="utf-8"?>
<sst xmlns="http://schemas.openxmlformats.org/spreadsheetml/2006/main" count="1424" uniqueCount="482">
  <si>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</si>
  <si>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</si>
  <si>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</si>
  <si>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</si>
  <si>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</si>
  <si>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</si>
  <si>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</si>
  <si>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</si>
  <si>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</si>
  <si>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</si>
  <si>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</si>
  <si>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</si>
  <si>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</si>
  <si>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</si>
  <si>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</si>
  <si>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</si>
  <si>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</si>
  <si>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</si>
  <si>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</si>
  <si>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</si>
  <si>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</si>
  <si>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</si>
  <si>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</si>
  <si>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</si>
  <si>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</si>
  <si>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</si>
  <si>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IBVS 3877</t>
  </si>
  <si>
    <t>EA</t>
  </si>
  <si>
    <t>IBVS 5484</t>
  </si>
  <si>
    <t># of data points:</t>
  </si>
  <si>
    <t>AV Cep / ??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</si>
  <si>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</si>
  <si>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</si>
  <si>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</si>
  <si>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</si>
  <si>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</si>
  <si>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</si>
  <si>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</si>
  <si>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</si>
  <si>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</si>
  <si>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IBVS 6010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</si>
  <si>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</si>
  <si>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</si>
  <si>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</si>
  <si>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</si>
  <si>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</si>
  <si>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</si>
  <si>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</si>
  <si>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</si>
  <si>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</si>
  <si>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</si>
  <si>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</si>
  <si>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</si>
  <si>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</si>
  <si>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2425732.38 </t>
  </si>
  <si>
    <t> 30.04.1929 21:07 </t>
  </si>
  <si>
    <t> 0.04 </t>
  </si>
  <si>
    <t>P </t>
  </si>
  <si>
    <t> S.Beljawsky </t>
  </si>
  <si>
    <t> PZ 4.345 </t>
  </si>
  <si>
    <t>2425942.275 </t>
  </si>
  <si>
    <t> 26.11.1929 18:36 </t>
  </si>
  <si>
    <t> -0.087 </t>
  </si>
  <si>
    <t> J.Manek </t>
  </si>
  <si>
    <t> BRNO 30.37 </t>
  </si>
  <si>
    <t>2426214.407 </t>
  </si>
  <si>
    <t> 25.08.1930 21:46 </t>
  </si>
  <si>
    <t> -0.100 </t>
  </si>
  <si>
    <t>2426439.354 </t>
  </si>
  <si>
    <t> 07.04.1931 20:29 </t>
  </si>
  <si>
    <t> 0.031 </t>
  </si>
  <si>
    <t>2426501.37 </t>
  </si>
  <si>
    <t> 08.06.1931 20:52 </t>
  </si>
  <si>
    <t> -0.07 </t>
  </si>
  <si>
    <t>2426649.240 </t>
  </si>
  <si>
    <t> 03.11.1931 17:45 </t>
  </si>
  <si>
    <t> -0.108 </t>
  </si>
  <si>
    <t>2426986.565 </t>
  </si>
  <si>
    <t> 06.10.1932 01:33 </t>
  </si>
  <si>
    <t> -0.007 </t>
  </si>
  <si>
    <t>2427190.539 </t>
  </si>
  <si>
    <t> 28.04.1933 00:56 </t>
  </si>
  <si>
    <t> -0.141 </t>
  </si>
  <si>
    <t>2427397.578 </t>
  </si>
  <si>
    <t> 21.11.1933 01:52 </t>
  </si>
  <si>
    <t> -0.169 </t>
  </si>
  <si>
    <t>2427483.452 </t>
  </si>
  <si>
    <t> 14.02.1934 22:50 </t>
  </si>
  <si>
    <t> -0.080 </t>
  </si>
  <si>
    <t>2428776.222 </t>
  </si>
  <si>
    <t> 30.08.1937 17:19 </t>
  </si>
  <si>
    <t> 0.000 </t>
  </si>
  <si>
    <t>V </t>
  </si>
  <si>
    <t> M.Zverev </t>
  </si>
  <si>
    <t> PZ 5.191 </t>
  </si>
  <si>
    <t>2429400.393 </t>
  </si>
  <si>
    <t> 16.05.1939 21:25 </t>
  </si>
  <si>
    <t> 0.012 </t>
  </si>
  <si>
    <t>2430376.517 </t>
  </si>
  <si>
    <t> 17.01.1942 00:24 </t>
  </si>
  <si>
    <t> -0.037 </t>
  </si>
  <si>
    <t>2431145.611 </t>
  </si>
  <si>
    <t> 25.02.1944 02:39 </t>
  </si>
  <si>
    <t> -0.049 </t>
  </si>
  <si>
    <t>2435834.364 </t>
  </si>
  <si>
    <t> 26.12.1956 20:44 </t>
  </si>
  <si>
    <t> 0.115 </t>
  </si>
  <si>
    <t>2435834.401 </t>
  </si>
  <si>
    <t> 26.12.1956 21:37 </t>
  </si>
  <si>
    <t> 0.152 </t>
  </si>
  <si>
    <t>2436461.433 </t>
  </si>
  <si>
    <t> 14.09.1958 22:23 </t>
  </si>
  <si>
    <t> 0.067 </t>
  </si>
  <si>
    <t>2436526.543 </t>
  </si>
  <si>
    <t> 19.11.1958 01:01 </t>
  </si>
  <si>
    <t> 0.099 </t>
  </si>
  <si>
    <t>2436541.281 </t>
  </si>
  <si>
    <t> 03.12.1958 18:44 </t>
  </si>
  <si>
    <t> 0.047 </t>
  </si>
  <si>
    <t>2436541.367 </t>
  </si>
  <si>
    <t> 03.12.1958 20:48 </t>
  </si>
  <si>
    <t> 0.133 </t>
  </si>
  <si>
    <t>2436603.436 </t>
  </si>
  <si>
    <t> 03.02.1959 22:27 </t>
  </si>
  <si>
    <t> 0.081 </t>
  </si>
  <si>
    <t>2436606.420 </t>
  </si>
  <si>
    <t> 06.02.1959 22:04 </t>
  </si>
  <si>
    <t> 0.107 </t>
  </si>
  <si>
    <t>2436612.385 </t>
  </si>
  <si>
    <t> 12.02.1959 21:14 </t>
  </si>
  <si>
    <t> 0.156 </t>
  </si>
  <si>
    <t>2436686.407 </t>
  </si>
  <si>
    <t> 27.04.1959 21:46 </t>
  </si>
  <si>
    <t> 0.226 </t>
  </si>
  <si>
    <t>2436810.511 </t>
  </si>
  <si>
    <t> 30.08.1959 00:15 </t>
  </si>
  <si>
    <t> 0.089 </t>
  </si>
  <si>
    <t>2437017.617 </t>
  </si>
  <si>
    <t> 24.03.1960 02:48 </t>
  </si>
  <si>
    <t> 0.128 </t>
  </si>
  <si>
    <t>2437020.538 </t>
  </si>
  <si>
    <t> 27.03.1960 00:54 </t>
  </si>
  <si>
    <t> 0.091 </t>
  </si>
  <si>
    <t>2437020.581 </t>
  </si>
  <si>
    <t> 27.03.1960 01:56 </t>
  </si>
  <si>
    <t> 0.134 </t>
  </si>
  <si>
    <t>2437112.473 </t>
  </si>
  <si>
    <t> 26.06.1960 23:21 </t>
  </si>
  <si>
    <t> 0.325 </t>
  </si>
  <si>
    <t>2437171.367 </t>
  </si>
  <si>
    <t> 24.08.1960 20:48 </t>
  </si>
  <si>
    <t> 0.057 </t>
  </si>
  <si>
    <t>2437375.602 </t>
  </si>
  <si>
    <t> 17.03.1961 02:26 </t>
  </si>
  <si>
    <t> 0.183 </t>
  </si>
  <si>
    <t>2437940.644 </t>
  </si>
  <si>
    <t> 03.10.1962 03:27 </t>
  </si>
  <si>
    <t> 0.228 </t>
  </si>
  <si>
    <t>2437946.473 </t>
  </si>
  <si>
    <t> 08.10.1962 23:21 </t>
  </si>
  <si>
    <t> 0.141 </t>
  </si>
  <si>
    <t>2437946.640 </t>
  </si>
  <si>
    <t> 09.10.1962 03:21 </t>
  </si>
  <si>
    <t> 0.308 </t>
  </si>
  <si>
    <t>2437958.396 </t>
  </si>
  <si>
    <t> 20.10.1962 21:30 </t>
  </si>
  <si>
    <t> 0.232 </t>
  </si>
  <si>
    <t>2437961.385 </t>
  </si>
  <si>
    <t> 23.10.1962 21:14 </t>
  </si>
  <si>
    <t> 0.263 </t>
  </si>
  <si>
    <t>2437964.257 </t>
  </si>
  <si>
    <t> 26.10.1962 18:10 </t>
  </si>
  <si>
    <t> 0.176 </t>
  </si>
  <si>
    <t>2438085.664 </t>
  </si>
  <si>
    <t> 25.02.1963 03:56 </t>
  </si>
  <si>
    <t> 0.301 </t>
  </si>
  <si>
    <t>2438106.372 </t>
  </si>
  <si>
    <t> 17.03.1963 20:55 </t>
  </si>
  <si>
    <t> 0.303 </t>
  </si>
  <si>
    <t>2438171.388 </t>
  </si>
  <si>
    <t> 21.05.1963 21:18 </t>
  </si>
  <si>
    <t> 0.240 </t>
  </si>
  <si>
    <t>2438227.443 </t>
  </si>
  <si>
    <t> 16.07.1963 22:37 </t>
  </si>
  <si>
    <t> 0.092 </t>
  </si>
  <si>
    <t>2438289.608 </t>
  </si>
  <si>
    <t> 17.09.1963 02:35 </t>
  </si>
  <si>
    <t> 0.136 </t>
  </si>
  <si>
    <t>2438319.373 </t>
  </si>
  <si>
    <t> 16.10.1963 20:57 </t>
  </si>
  <si>
    <t> 0.320 </t>
  </si>
  <si>
    <t>2438325.292 </t>
  </si>
  <si>
    <t> 22.10.1963 19:00 </t>
  </si>
  <si>
    <t> 0.323 </t>
  </si>
  <si>
    <t>2438372.488 </t>
  </si>
  <si>
    <t> 08.12.1963 23:42 </t>
  </si>
  <si>
    <t> 0.190 </t>
  </si>
  <si>
    <t>2438378.563 </t>
  </si>
  <si>
    <t> 15.12.1963 01:30 </t>
  </si>
  <si>
    <t> 0.348 </t>
  </si>
  <si>
    <t>2438399.253 </t>
  </si>
  <si>
    <t> 04.01.1964 18:04 </t>
  </si>
  <si>
    <t> 0.332 </t>
  </si>
  <si>
    <t>2438579.476 </t>
  </si>
  <si>
    <t> 02.07.1964 23:25 </t>
  </si>
  <si>
    <t> 0.111 </t>
  </si>
  <si>
    <t>2438585.465 </t>
  </si>
  <si>
    <t> 08.07.1964 23:09 </t>
  </si>
  <si>
    <t>2438591.465 </t>
  </si>
  <si>
    <t> 14.07.1964 23:09 </t>
  </si>
  <si>
    <t> 0.267 </t>
  </si>
  <si>
    <t>2438653.616 </t>
  </si>
  <si>
    <t> 15.09.1964 02:47 </t>
  </si>
  <si>
    <t> 0.298 </t>
  </si>
  <si>
    <t>2438671.319 </t>
  </si>
  <si>
    <t> 02.10.1964 19:39 </t>
  </si>
  <si>
    <t> 0.253 </t>
  </si>
  <si>
    <t>2438674.316 </t>
  </si>
  <si>
    <t> 05.10.1964 19:35 </t>
  </si>
  <si>
    <t> 0.291 </t>
  </si>
  <si>
    <t>2438739.276 </t>
  </si>
  <si>
    <t> 09.12.1964 18:37 </t>
  </si>
  <si>
    <t> 0.173 </t>
  </si>
  <si>
    <t>2438801.543 </t>
  </si>
  <si>
    <t> 10.02.1965 01:01 </t>
  </si>
  <si>
    <t>2438816.392 </t>
  </si>
  <si>
    <t> 24.02.1965 21:24 </t>
  </si>
  <si>
    <t> 0.379 </t>
  </si>
  <si>
    <t>2438878.386 </t>
  </si>
  <si>
    <t> 27.04.1965 21:15 </t>
  </si>
  <si>
    <t>2438937.510 </t>
  </si>
  <si>
    <t> 26.06.1965 00:14 </t>
  </si>
  <si>
    <t> 0.215 </t>
  </si>
  <si>
    <t>2439023.411 </t>
  </si>
  <si>
    <t> 19.09.1965 21:51 </t>
  </si>
  <si>
    <t> 0.331 </t>
  </si>
  <si>
    <t>2439026.386 </t>
  </si>
  <si>
    <t> 22.09.1965 21:15 </t>
  </si>
  <si>
    <t>2439029.392 </t>
  </si>
  <si>
    <t> 25.09.1965 21:24 </t>
  </si>
  <si>
    <t> 0.395 </t>
  </si>
  <si>
    <t>2439070.624 </t>
  </si>
  <si>
    <t> 06.11.1965 02:58 </t>
  </si>
  <si>
    <t> 0.214 </t>
  </si>
  <si>
    <t>2439088.515 </t>
  </si>
  <si>
    <t> 24.11.1965 00:21 </t>
  </si>
  <si>
    <t> 0.356 </t>
  </si>
  <si>
    <t>2439088.545 </t>
  </si>
  <si>
    <t> 24.11.1965 01:04 </t>
  </si>
  <si>
    <t> 0.386 </t>
  </si>
  <si>
    <t>2439298.460 </t>
  </si>
  <si>
    <t> 21.06.1966 23:02 </t>
  </si>
  <si>
    <t> 0.276 </t>
  </si>
  <si>
    <t>2439378.330 </t>
  </si>
  <si>
    <t> 09.09.1966 19:55 </t>
  </si>
  <si>
    <t> 0.278 </t>
  </si>
  <si>
    <t>2439381.402 </t>
  </si>
  <si>
    <t> 12.09.1966 21:38 </t>
  </si>
  <si>
    <t> 0.392 </t>
  </si>
  <si>
    <t>2439443.303 </t>
  </si>
  <si>
    <t> 13.11.1966 19:16 </t>
  </si>
  <si>
    <t> 0.172 </t>
  </si>
  <si>
    <t>2439443.512 </t>
  </si>
  <si>
    <t> 14.11.1966 00:17 </t>
  </si>
  <si>
    <t> 0.381 </t>
  </si>
  <si>
    <t>2439443.542 </t>
  </si>
  <si>
    <t> 14.11.1966 01:00 </t>
  </si>
  <si>
    <t> 0.411 </t>
  </si>
  <si>
    <t>2439508.537 </t>
  </si>
  <si>
    <t> 18.01.1967 00:53 </t>
  </si>
  <si>
    <t> 0.328 </t>
  </si>
  <si>
    <t>2439582.401 </t>
  </si>
  <si>
    <t> 01.04.1967 21:37 </t>
  </si>
  <si>
    <t>2439801.374 </t>
  </si>
  <si>
    <t> 06.11.1967 20:58 </t>
  </si>
  <si>
    <t> 0.313 </t>
  </si>
  <si>
    <t>2439816.226 </t>
  </si>
  <si>
    <t> 21.11.1967 17:25 </t>
  </si>
  <si>
    <t> 0.375 </t>
  </si>
  <si>
    <t>2439940.380 </t>
  </si>
  <si>
    <t> 24.03.1968 21:07 </t>
  </si>
  <si>
    <t> 0.289 </t>
  </si>
  <si>
    <t>2439943.399 </t>
  </si>
  <si>
    <t> 27.03.1968 21:34 </t>
  </si>
  <si>
    <t> 0.350 </t>
  </si>
  <si>
    <t>2439946.385 </t>
  </si>
  <si>
    <t> 30.03.1968 21:14 </t>
  </si>
  <si>
    <t> 0.377 </t>
  </si>
  <si>
    <t>2440002.515 </t>
  </si>
  <si>
    <t> 26.05.1968 00:21 </t>
  </si>
  <si>
    <t> 0.304 </t>
  </si>
  <si>
    <t>2440088.383 </t>
  </si>
  <si>
    <t> 19.08.1968 21:11 </t>
  </si>
  <si>
    <t> 0.387 </t>
  </si>
  <si>
    <t>2440301.366 </t>
  </si>
  <si>
    <t> 20.03.1969 20:47 </t>
  </si>
  <si>
    <t>2440354.508 </t>
  </si>
  <si>
    <t> 13.05.1969 00:11 </t>
  </si>
  <si>
    <t> 0.283 </t>
  </si>
  <si>
    <t>2440443.430 </t>
  </si>
  <si>
    <t> 09.08.1969 22:19 </t>
  </si>
  <si>
    <t> 0.462 </t>
  </si>
  <si>
    <t>2440656.360 </t>
  </si>
  <si>
    <t> 10.03.1970 20:38 </t>
  </si>
  <si>
    <t> 0.408 </t>
  </si>
  <si>
    <t>2440866.388 </t>
  </si>
  <si>
    <t> 06.10.1970 21:18 </t>
  </si>
  <si>
    <t>2441070.514 </t>
  </si>
  <si>
    <t> 29.04.1971 00:20 </t>
  </si>
  <si>
    <t> 0.428 </t>
  </si>
  <si>
    <t>2441357.394 </t>
  </si>
  <si>
    <t> 09.02.1972 21:27 </t>
  </si>
  <si>
    <t> 0.373 </t>
  </si>
  <si>
    <t>2441363.427 </t>
  </si>
  <si>
    <t> 15.02.1972 22:14 </t>
  </si>
  <si>
    <t> 0.490 </t>
  </si>
  <si>
    <t>2441570.418 </t>
  </si>
  <si>
    <t> 09.09.1972 22:01 </t>
  </si>
  <si>
    <t> 0.414 </t>
  </si>
  <si>
    <t>2441573.393 </t>
  </si>
  <si>
    <t> 12.09.1972 21:25 </t>
  </si>
  <si>
    <t> 0.430 </t>
  </si>
  <si>
    <t>2441647.243 </t>
  </si>
  <si>
    <t> 25.11.1972 17:49 </t>
  </si>
  <si>
    <t>2441987.551 </t>
  </si>
  <si>
    <t> 01.11.1973 01:13 </t>
  </si>
  <si>
    <t> 0.454 </t>
  </si>
  <si>
    <t>2441990.547 </t>
  </si>
  <si>
    <t> 04.11.1973 01:07 </t>
  </si>
  <si>
    <t> 0.492 </t>
  </si>
  <si>
    <t>2442008.297 </t>
  </si>
  <si>
    <t> 21.11.1973 19:07 </t>
  </si>
  <si>
    <t> 0.494 </t>
  </si>
  <si>
    <t>2442428.231 </t>
  </si>
  <si>
    <t> 15.01.1975 17:32 </t>
  </si>
  <si>
    <t> 0.378 </t>
  </si>
  <si>
    <t>2442629.434 </t>
  </si>
  <si>
    <t> 04.08.1975 22:24 </t>
  </si>
  <si>
    <t>2442632.392 </t>
  </si>
  <si>
    <t> 07.08.1975 21:24 </t>
  </si>
  <si>
    <t>2442638.444 </t>
  </si>
  <si>
    <t> 13.08.1975 22:39 </t>
  </si>
  <si>
    <t> 0.565 </t>
  </si>
  <si>
    <t>2442697.572 </t>
  </si>
  <si>
    <t> 12.10.1975 01:43 </t>
  </si>
  <si>
    <t> 0.531 </t>
  </si>
  <si>
    <t>2442987.415 </t>
  </si>
  <si>
    <t> 27.07.1976 21:57 </t>
  </si>
  <si>
    <t> 0.481 </t>
  </si>
  <si>
    <t>2443212.345 </t>
  </si>
  <si>
    <t> 09.03.1977 20:16 </t>
  </si>
  <si>
    <t> 0.595 </t>
  </si>
  <si>
    <t>2443638.481 </t>
  </si>
  <si>
    <t> 09.05.1978 23:32 </t>
  </si>
  <si>
    <t> 0.765 </t>
  </si>
  <si>
    <t>2443700.451 </t>
  </si>
  <si>
    <t> 10.07.1978 22:49 </t>
  </si>
  <si>
    <t> 0.615 </t>
  </si>
  <si>
    <t>2444132.360 </t>
  </si>
  <si>
    <t> 15.09.1979 20:38 </t>
  </si>
  <si>
    <t> 0.641 </t>
  </si>
  <si>
    <t>2444200.447 </t>
  </si>
  <si>
    <t> 22.11.1979 22:43 </t>
  </si>
  <si>
    <t> 0.692 </t>
  </si>
  <si>
    <t>2444342.345 </t>
  </si>
  <si>
    <t> 12.04.1980 20:16 </t>
  </si>
  <si>
    <t> 0.601 </t>
  </si>
  <si>
    <t>2444345.354 </t>
  </si>
  <si>
    <t> 15.04.1980 20:29 </t>
  </si>
  <si>
    <t> 0.652 </t>
  </si>
  <si>
    <t>2444490.352 </t>
  </si>
  <si>
    <t> 07.09.1980 20:26 </t>
  </si>
  <si>
    <t> 0.703 </t>
  </si>
  <si>
    <t>2444635.378 </t>
  </si>
  <si>
    <t> 30.01.1981 21:04 </t>
  </si>
  <si>
    <t> 0.782 </t>
  </si>
  <si>
    <t>2444845.362 </t>
  </si>
  <si>
    <t> 28.08.1981 20:41 </t>
  </si>
  <si>
    <t> 0.741 </t>
  </si>
  <si>
    <t>2444984.349 </t>
  </si>
  <si>
    <t> 14.01.1982 20:22 </t>
  </si>
  <si>
    <t> 0.697 </t>
  </si>
  <si>
    <t>2445052.346 </t>
  </si>
  <si>
    <t> 23.03.1982 20:18 </t>
  </si>
  <si>
    <t> 0.658 </t>
  </si>
  <si>
    <t>2445055.357 </t>
  </si>
  <si>
    <t> 26.03.1982 20:34 </t>
  </si>
  <si>
    <t> 0.711 </t>
  </si>
  <si>
    <t>2445203.408 </t>
  </si>
  <si>
    <t> 21.08.1982 21:47 </t>
  </si>
  <si>
    <t> 0.857 </t>
  </si>
  <si>
    <t>2445280.231 </t>
  </si>
  <si>
    <t> 06.11.1982 17:32 </t>
  </si>
  <si>
    <t> 0.769 </t>
  </si>
  <si>
    <t>2445407.347 </t>
  </si>
  <si>
    <t> 13.03.1983 20:19 </t>
  </si>
  <si>
    <t> 0.687 </t>
  </si>
  <si>
    <t>2445555.370 </t>
  </si>
  <si>
    <t> 08.08.1983 20:52 </t>
  </si>
  <si>
    <t> 0.805 </t>
  </si>
  <si>
    <t>2445907.427 </t>
  </si>
  <si>
    <t> 25.07.1984 22:14 </t>
  </si>
  <si>
    <t> 0.848 </t>
  </si>
  <si>
    <t>2445913.381 </t>
  </si>
  <si>
    <t> 31.07.1984 21:08 </t>
  </si>
  <si>
    <t> 0.886 </t>
  </si>
  <si>
    <t>2445916.383 </t>
  </si>
  <si>
    <t> 03.08.1984 21:11 </t>
  </si>
  <si>
    <t> 0.930 </t>
  </si>
  <si>
    <t>2445990.285 </t>
  </si>
  <si>
    <t> 16.10.1984 18:50 </t>
  </si>
  <si>
    <t> 0.879 </t>
  </si>
  <si>
    <t>2446034.579 </t>
  </si>
  <si>
    <t> 30.11.1984 01:53 </t>
  </si>
  <si>
    <t> 0.802 </t>
  </si>
  <si>
    <t>2446173.561 </t>
  </si>
  <si>
    <t> 18.04.1985 01:27 </t>
  </si>
  <si>
    <t> 0.753 </t>
  </si>
  <si>
    <t>2446321.585 </t>
  </si>
  <si>
    <t> 13.09.1985 02:02 </t>
  </si>
  <si>
    <t> 0.872 </t>
  </si>
  <si>
    <t>2446327.582 </t>
  </si>
  <si>
    <t> 19.09.1985 01:58 </t>
  </si>
  <si>
    <t> 0.953 </t>
  </si>
  <si>
    <t>2446469.374 </t>
  </si>
  <si>
    <t> 07.02.1986 20:58 </t>
  </si>
  <si>
    <t> 0.756 </t>
  </si>
  <si>
    <t>2446741.503 </t>
  </si>
  <si>
    <t> 07.11.1986 00:04 </t>
  </si>
  <si>
    <t> 0.740 </t>
  </si>
  <si>
    <t>2446827.331 </t>
  </si>
  <si>
    <t> 31.01.1987 19:56 </t>
  </si>
  <si>
    <t> 0.783 </t>
  </si>
  <si>
    <t>2446827.449 </t>
  </si>
  <si>
    <t> 31.01.1987 22:46 </t>
  </si>
  <si>
    <t> 0.901 </t>
  </si>
  <si>
    <t>2446975.453 </t>
  </si>
  <si>
    <t> 28.06.1987 22:52 </t>
  </si>
  <si>
    <t> 1.000 </t>
  </si>
  <si>
    <t>2447099.578 </t>
  </si>
  <si>
    <t> 31.10.1987 01:52 </t>
  </si>
  <si>
    <t> 0.885 </t>
  </si>
  <si>
    <t>2447392.367 </t>
  </si>
  <si>
    <t> 18.08.1988 20:48 </t>
  </si>
  <si>
    <t> 0.822 </t>
  </si>
  <si>
    <t>2447413.315 </t>
  </si>
  <si>
    <t> 08.09.1988 19:33 </t>
  </si>
  <si>
    <t> 1.063 </t>
  </si>
  <si>
    <t>2447614.348 </t>
  </si>
  <si>
    <t> 28.03.1989 20:21 </t>
  </si>
  <si>
    <t> 0.945 </t>
  </si>
  <si>
    <t>2449031.420 </t>
  </si>
  <si>
    <t> 12.02.1993 22:04 </t>
  </si>
  <si>
    <t> 1.087 </t>
  </si>
  <si>
    <t>E </t>
  </si>
  <si>
    <t>?</t>
  </si>
  <si>
    <t>IBVS 3877 </t>
  </si>
  <si>
    <t>2452368.5258 </t>
  </si>
  <si>
    <t> 04.04.2002 00:37 </t>
  </si>
  <si>
    <t> 1.4563 </t>
  </si>
  <si>
    <t>-I</t>
  </si>
  <si>
    <t> F.Agerer </t>
  </si>
  <si>
    <t>BAVM 158 </t>
  </si>
  <si>
    <t>2454223.4870 </t>
  </si>
  <si>
    <t> 02.05.2007 23:41 </t>
  </si>
  <si>
    <t>8602</t>
  </si>
  <si>
    <t> 1.6888 </t>
  </si>
  <si>
    <t>C </t>
  </si>
  <si>
    <t>BAVM 186 </t>
  </si>
  <si>
    <t>2455643.5478 </t>
  </si>
  <si>
    <t> 23.03.2011 01:08 </t>
  </si>
  <si>
    <t>9082</t>
  </si>
  <si>
    <t> 1.8616 </t>
  </si>
  <si>
    <t>BAVM 220 </t>
  </si>
  <si>
    <t>I</t>
  </si>
  <si>
    <t>s7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</si>
  <si>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</si>
  <si>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</si>
  <si>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</si>
  <si>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</si>
  <si>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Quad. Ephemeris =</t>
  </si>
  <si>
    <t>Linear Ephemeris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</si>
</sst>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sz val="10"/>
      <color indexed="12"/>
      <name val="Arial"/>
    </font>
    <font>
      <b/>
      <vertAlign val="superscript"/>
      <sz val="10"/>
      <name val="Arial"/>
      <family val="2"/>
    </font>
    <font>
      <b/>
      <sz val="10"/>
      <color indexed="14"/>
      <name val="Arial"/>
    </font>
    <font>
      <sz val="10"/>
      <color indexed="1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20" fillId="3" borderId="0" xfId="0" applyFont="1" applyFill="1" applyAlignment="1"/>
    <xf numFmtId="0" fontId="0" fillId="0" borderId="12" xfId="0" applyBorder="1" applyAlignment="1"/>
    <xf numFmtId="0" fontId="0" fillId="0" borderId="13" xfId="0" applyBorder="1" applyAlignment="1"/>
    <xf numFmtId="11" fontId="0" fillId="0" borderId="0" xfId="0" applyNumberFormat="1" applyAlignment="1"/>
    <xf numFmtId="0" fontId="0" fillId="0" borderId="14" xfId="0" applyBorder="1" applyAlignment="1"/>
    <xf numFmtId="0" fontId="13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15" fillId="0" borderId="0" xfId="0" applyFont="1" applyAlignment="1"/>
    <xf numFmtId="14" fontId="9" fillId="0" borderId="0" xfId="0" applyNumberFormat="1" applyFont="1" applyAlignment="1"/>
    <xf numFmtId="0" fontId="9" fillId="0" borderId="0" xfId="0" applyFont="1" applyAlignment="1"/>
    <xf numFmtId="0" fontId="23" fillId="0" borderId="0" xfId="0" applyFont="1" applyAlignment="1"/>
    <xf numFmtId="0" fontId="9" fillId="0" borderId="0" xfId="0" applyFont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16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Cep - O-C Diagr.</a:t>
            </a:r>
          </a:p>
        </c:rich>
      </c:tx>
      <c:layout>
        <c:manualLayout>
          <c:xMode val="edge"/>
          <c:yMode val="edge"/>
          <c:x val="0.3826219512195122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2439024390244"/>
          <c:y val="0.14501531966242162"/>
          <c:w val="0.82621951219512191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D-401F-8B99-EBF79CBCDA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4.2900000000372529E-2</c:v>
                </c:pt>
                <c:pt idx="1">
                  <c:v>-8.7200000001757871E-2</c:v>
                </c:pt>
                <c:pt idx="2">
                  <c:v>-0.10040000000299187</c:v>
                </c:pt>
                <c:pt idx="3">
                  <c:v>3.0999999999039574E-2</c:v>
                </c:pt>
                <c:pt idx="4">
                  <c:v>-7.3100000001431908E-2</c:v>
                </c:pt>
                <c:pt idx="5">
                  <c:v>-0.10810000000128639</c:v>
                </c:pt>
                <c:pt idx="6">
                  <c:v>-6.5000000031432137E-3</c:v>
                </c:pt>
                <c:pt idx="7">
                  <c:v>-0.14140000000043074</c:v>
                </c:pt>
                <c:pt idx="8">
                  <c:v>-0.16939999999885913</c:v>
                </c:pt>
                <c:pt idx="9">
                  <c:v>-8.030000000144355E-2</c:v>
                </c:pt>
                <c:pt idx="10">
                  <c:v>1.1899999997694977E-2</c:v>
                </c:pt>
                <c:pt idx="11">
                  <c:v>-3.7100000001373701E-2</c:v>
                </c:pt>
                <c:pt idx="12">
                  <c:v>-4.9100000000180444E-2</c:v>
                </c:pt>
                <c:pt idx="13">
                  <c:v>0.1154000000024098</c:v>
                </c:pt>
                <c:pt idx="14">
                  <c:v>0.15239999999903375</c:v>
                </c:pt>
                <c:pt idx="15">
                  <c:v>6.7199999997683335E-2</c:v>
                </c:pt>
                <c:pt idx="16">
                  <c:v>9.8999999994703103E-2</c:v>
                </c:pt>
                <c:pt idx="17">
                  <c:v>4.6500000004016329E-2</c:v>
                </c:pt>
                <c:pt idx="18">
                  <c:v>0.13249999999970896</c:v>
                </c:pt>
                <c:pt idx="19">
                  <c:v>8.1400000002759043E-2</c:v>
                </c:pt>
                <c:pt idx="20">
                  <c:v>0.10729999999603024</c:v>
                </c:pt>
                <c:pt idx="21">
                  <c:v>0.15610000000015134</c:v>
                </c:pt>
                <c:pt idx="22">
                  <c:v>0.22559999999793945</c:v>
                </c:pt>
                <c:pt idx="23">
                  <c:v>8.93999999971129E-2</c:v>
                </c:pt>
                <c:pt idx="24">
                  <c:v>0.12840000000142027</c:v>
                </c:pt>
                <c:pt idx="25">
                  <c:v>9.1300000000046566E-2</c:v>
                </c:pt>
                <c:pt idx="26">
                  <c:v>0.13429999999789288</c:v>
                </c:pt>
                <c:pt idx="27">
                  <c:v>0.32519999999931315</c:v>
                </c:pt>
                <c:pt idx="28">
                  <c:v>5.7199999995646067E-2</c:v>
                </c:pt>
                <c:pt idx="29">
                  <c:v>0.18329999999696156</c:v>
                </c:pt>
                <c:pt idx="30">
                  <c:v>0.22819999999774154</c:v>
                </c:pt>
                <c:pt idx="31">
                  <c:v>0.14099999999598367</c:v>
                </c:pt>
                <c:pt idx="32">
                  <c:v>0.30799999999726424</c:v>
                </c:pt>
                <c:pt idx="33">
                  <c:v>0.23159999999916181</c:v>
                </c:pt>
                <c:pt idx="34">
                  <c:v>0.26250000000436557</c:v>
                </c:pt>
                <c:pt idx="35">
                  <c:v>0.17639999999664724</c:v>
                </c:pt>
                <c:pt idx="36">
                  <c:v>0.30129999999917345</c:v>
                </c:pt>
                <c:pt idx="37">
                  <c:v>0.30260000000271248</c:v>
                </c:pt>
                <c:pt idx="38">
                  <c:v>0.24039999999513384</c:v>
                </c:pt>
                <c:pt idx="39">
                  <c:v>9.1499999994994141E-2</c:v>
                </c:pt>
                <c:pt idx="40">
                  <c:v>0.13639999999577412</c:v>
                </c:pt>
                <c:pt idx="41">
                  <c:v>0.32039999999688007</c:v>
                </c:pt>
                <c:pt idx="42">
                  <c:v>0.3231999999989057</c:v>
                </c:pt>
                <c:pt idx="43">
                  <c:v>0.18959999999788124</c:v>
                </c:pt>
                <c:pt idx="44">
                  <c:v>0.34840000000258442</c:v>
                </c:pt>
                <c:pt idx="45">
                  <c:v>0.33169999999518041</c:v>
                </c:pt>
                <c:pt idx="46">
                  <c:v>0.11059999999997672</c:v>
                </c:pt>
                <c:pt idx="47">
                  <c:v>0.18339999999443535</c:v>
                </c:pt>
                <c:pt idx="48">
                  <c:v>0.26719999999477295</c:v>
                </c:pt>
                <c:pt idx="49">
                  <c:v>0.29809999999997672</c:v>
                </c:pt>
                <c:pt idx="50">
                  <c:v>0.25250000000232831</c:v>
                </c:pt>
                <c:pt idx="51">
                  <c:v>0.29139999999460997</c:v>
                </c:pt>
                <c:pt idx="52">
                  <c:v>0.1731999999974505</c:v>
                </c:pt>
                <c:pt idx="53">
                  <c:v>0.32009999999718275</c:v>
                </c:pt>
                <c:pt idx="54">
                  <c:v>0.37859999999636784</c:v>
                </c:pt>
                <c:pt idx="55">
                  <c:v>0.25249999999505235</c:v>
                </c:pt>
                <c:pt idx="56">
                  <c:v>0.21450000000186265</c:v>
                </c:pt>
                <c:pt idx="57">
                  <c:v>0.33060000000114087</c:v>
                </c:pt>
                <c:pt idx="58">
                  <c:v>0.3474999999962165</c:v>
                </c:pt>
                <c:pt idx="59">
                  <c:v>0.39540000000124564</c:v>
                </c:pt>
                <c:pt idx="60">
                  <c:v>0.21399999999994179</c:v>
                </c:pt>
                <c:pt idx="61">
                  <c:v>0.35639999999693828</c:v>
                </c:pt>
                <c:pt idx="62">
                  <c:v>0.38639999999577412</c:v>
                </c:pt>
                <c:pt idx="63">
                  <c:v>0.27629999999771826</c:v>
                </c:pt>
                <c:pt idx="64">
                  <c:v>0.27760000000125729</c:v>
                </c:pt>
                <c:pt idx="65">
                  <c:v>0.39149999999790452</c:v>
                </c:pt>
                <c:pt idx="66">
                  <c:v>0.17239999999583233</c:v>
                </c:pt>
                <c:pt idx="67">
                  <c:v>0.38139999999839347</c:v>
                </c:pt>
                <c:pt idx="68">
                  <c:v>0.41139999999722932</c:v>
                </c:pt>
                <c:pt idx="69">
                  <c:v>0.32819999999628635</c:v>
                </c:pt>
                <c:pt idx="70">
                  <c:v>0.23969999999826541</c:v>
                </c:pt>
                <c:pt idx="71">
                  <c:v>0.31330000000161817</c:v>
                </c:pt>
                <c:pt idx="72">
                  <c:v>0.37479999999777647</c:v>
                </c:pt>
                <c:pt idx="73">
                  <c:v>0.28859999999258434</c:v>
                </c:pt>
                <c:pt idx="74">
                  <c:v>0.34949999999662396</c:v>
                </c:pt>
                <c:pt idx="75">
                  <c:v>0.37740000000485452</c:v>
                </c:pt>
                <c:pt idx="76">
                  <c:v>0.30349999999452848</c:v>
                </c:pt>
                <c:pt idx="77">
                  <c:v>0.38659999999799766</c:v>
                </c:pt>
                <c:pt idx="78">
                  <c:v>0.38640000000305008</c:v>
                </c:pt>
                <c:pt idx="79">
                  <c:v>0.28259999999863794</c:v>
                </c:pt>
                <c:pt idx="80">
                  <c:v>0.46160000000236323</c:v>
                </c:pt>
                <c:pt idx="81">
                  <c:v>0.40840000000025611</c:v>
                </c:pt>
                <c:pt idx="82">
                  <c:v>0.41129999999975553</c:v>
                </c:pt>
                <c:pt idx="83">
                  <c:v>0.42839999999705469</c:v>
                </c:pt>
                <c:pt idx="84">
                  <c:v>0.37269999999989523</c:v>
                </c:pt>
                <c:pt idx="85">
                  <c:v>0.48950000000331784</c:v>
                </c:pt>
                <c:pt idx="86">
                  <c:v>0.41349999999511056</c:v>
                </c:pt>
                <c:pt idx="87">
                  <c:v>0.43039999999746215</c:v>
                </c:pt>
                <c:pt idx="88">
                  <c:v>0.32790000000386499</c:v>
                </c:pt>
                <c:pt idx="89">
                  <c:v>0.45439999999507563</c:v>
                </c:pt>
                <c:pt idx="90">
                  <c:v>0.49229999999806751</c:v>
                </c:pt>
                <c:pt idx="91">
                  <c:v>0.49369999999908032</c:v>
                </c:pt>
                <c:pt idx="92">
                  <c:v>0.37750000000232831</c:v>
                </c:pt>
                <c:pt idx="93">
                  <c:v>0.42970000000059372</c:v>
                </c:pt>
                <c:pt idx="94">
                  <c:v>0.42959999999584397</c:v>
                </c:pt>
                <c:pt idx="95">
                  <c:v>0.56539999999949941</c:v>
                </c:pt>
                <c:pt idx="96">
                  <c:v>0.53139999999984866</c:v>
                </c:pt>
                <c:pt idx="97">
                  <c:v>0.48060000000259606</c:v>
                </c:pt>
                <c:pt idx="98">
                  <c:v>0.59500000000116415</c:v>
                </c:pt>
                <c:pt idx="99">
                  <c:v>0.76459999999497086</c:v>
                </c:pt>
                <c:pt idx="100">
                  <c:v>0.61449999999604188</c:v>
                </c:pt>
                <c:pt idx="101">
                  <c:v>0.64089999999850988</c:v>
                </c:pt>
                <c:pt idx="102">
                  <c:v>0.69159999999828869</c:v>
                </c:pt>
                <c:pt idx="103">
                  <c:v>0.60080000000016298</c:v>
                </c:pt>
                <c:pt idx="104">
                  <c:v>0.65169999999488937</c:v>
                </c:pt>
                <c:pt idx="105">
                  <c:v>0.70279999999911524</c:v>
                </c:pt>
                <c:pt idx="106">
                  <c:v>0.78189999999449356</c:v>
                </c:pt>
                <c:pt idx="107">
                  <c:v>0.7407999999995809</c:v>
                </c:pt>
                <c:pt idx="108">
                  <c:v>0.69710000000486616</c:v>
                </c:pt>
                <c:pt idx="109">
                  <c:v>0.65779999999358552</c:v>
                </c:pt>
                <c:pt idx="110">
                  <c:v>0.71070000000327127</c:v>
                </c:pt>
                <c:pt idx="111">
                  <c:v>0.8566999999966356</c:v>
                </c:pt>
                <c:pt idx="112">
                  <c:v>0.76909999999770662</c:v>
                </c:pt>
                <c:pt idx="113">
                  <c:v>0.68680000000313157</c:v>
                </c:pt>
                <c:pt idx="114">
                  <c:v>0.80480000000534346</c:v>
                </c:pt>
                <c:pt idx="115">
                  <c:v>0.84790000000066357</c:v>
                </c:pt>
                <c:pt idx="116">
                  <c:v>0.8856999999989057</c:v>
                </c:pt>
                <c:pt idx="117">
                  <c:v>0.92960000000311993</c:v>
                </c:pt>
                <c:pt idx="118">
                  <c:v>0.64089999999850988</c:v>
                </c:pt>
                <c:pt idx="119">
                  <c:v>0.87910000000556465</c:v>
                </c:pt>
                <c:pt idx="120">
                  <c:v>0.80159999999159481</c:v>
                </c:pt>
                <c:pt idx="121">
                  <c:v>0.75289999999949941</c:v>
                </c:pt>
                <c:pt idx="122">
                  <c:v>0.87189999999827705</c:v>
                </c:pt>
                <c:pt idx="123">
                  <c:v>0.95270000000164146</c:v>
                </c:pt>
                <c:pt idx="124">
                  <c:v>0.75590000000374857</c:v>
                </c:pt>
                <c:pt idx="125">
                  <c:v>0.73969999999098945</c:v>
                </c:pt>
                <c:pt idx="126">
                  <c:v>0.78279999999358552</c:v>
                </c:pt>
                <c:pt idx="127">
                  <c:v>0.90079999999579741</c:v>
                </c:pt>
                <c:pt idx="128">
                  <c:v>0.99979999999777647</c:v>
                </c:pt>
                <c:pt idx="129">
                  <c:v>0.8845999999975902</c:v>
                </c:pt>
                <c:pt idx="130">
                  <c:v>0.8217000000004191</c:v>
                </c:pt>
                <c:pt idx="131">
                  <c:v>1.0630000000019209</c:v>
                </c:pt>
                <c:pt idx="132">
                  <c:v>0.94520000000193249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D-401F-8B99-EBF79CBCDA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34">
                  <c:v>1.4563000000052853</c:v>
                </c:pt>
                <c:pt idx="135">
                  <c:v>1.6887999999962631</c:v>
                </c:pt>
                <c:pt idx="136">
                  <c:v>1.8616000000038184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D-401F-8B99-EBF79CBCDA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33">
                  <c:v>1.0872999999992317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1D-401F-8B99-EBF79CBCDA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1D-401F-8B99-EBF79CBCDA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1D-401F-8B99-EBF79CBCDA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2E-3</c:v>
                  </c:pt>
                  <c:pt idx="134">
                    <c:v>2.0000000000000001E-4</c:v>
                  </c:pt>
                  <c:pt idx="135">
                    <c:v>3.0000000000000001E-3</c:v>
                  </c:pt>
                  <c:pt idx="136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1D-401F-8B99-EBF79CBCDA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-1029</c:v>
                </c:pt>
                <c:pt idx="1">
                  <c:v>-958</c:v>
                </c:pt>
                <c:pt idx="2">
                  <c:v>-866</c:v>
                </c:pt>
                <c:pt idx="3">
                  <c:v>-790</c:v>
                </c:pt>
                <c:pt idx="4">
                  <c:v>-769</c:v>
                </c:pt>
                <c:pt idx="5">
                  <c:v>-719</c:v>
                </c:pt>
                <c:pt idx="6">
                  <c:v>-605</c:v>
                </c:pt>
                <c:pt idx="7">
                  <c:v>-536</c:v>
                </c:pt>
                <c:pt idx="8">
                  <c:v>-466</c:v>
                </c:pt>
                <c:pt idx="9">
                  <c:v>-437</c:v>
                </c:pt>
                <c:pt idx="10">
                  <c:v>211</c:v>
                </c:pt>
                <c:pt idx="11">
                  <c:v>541</c:v>
                </c:pt>
                <c:pt idx="12">
                  <c:v>801</c:v>
                </c:pt>
                <c:pt idx="13">
                  <c:v>2386</c:v>
                </c:pt>
                <c:pt idx="14">
                  <c:v>2386</c:v>
                </c:pt>
                <c:pt idx="15">
                  <c:v>2598</c:v>
                </c:pt>
                <c:pt idx="16">
                  <c:v>2620</c:v>
                </c:pt>
                <c:pt idx="17">
                  <c:v>2625</c:v>
                </c:pt>
                <c:pt idx="18">
                  <c:v>2625</c:v>
                </c:pt>
                <c:pt idx="19">
                  <c:v>2646</c:v>
                </c:pt>
                <c:pt idx="20">
                  <c:v>2647</c:v>
                </c:pt>
                <c:pt idx="21">
                  <c:v>2649</c:v>
                </c:pt>
                <c:pt idx="22">
                  <c:v>2674</c:v>
                </c:pt>
                <c:pt idx="23">
                  <c:v>2716</c:v>
                </c:pt>
                <c:pt idx="24">
                  <c:v>2786</c:v>
                </c:pt>
                <c:pt idx="25">
                  <c:v>2787</c:v>
                </c:pt>
                <c:pt idx="26">
                  <c:v>2787</c:v>
                </c:pt>
                <c:pt idx="27">
                  <c:v>2818</c:v>
                </c:pt>
                <c:pt idx="28">
                  <c:v>2838</c:v>
                </c:pt>
                <c:pt idx="29">
                  <c:v>2907</c:v>
                </c:pt>
                <c:pt idx="30">
                  <c:v>3098</c:v>
                </c:pt>
                <c:pt idx="31">
                  <c:v>3100</c:v>
                </c:pt>
                <c:pt idx="32">
                  <c:v>3100</c:v>
                </c:pt>
                <c:pt idx="33">
                  <c:v>3104</c:v>
                </c:pt>
                <c:pt idx="34">
                  <c:v>3105</c:v>
                </c:pt>
                <c:pt idx="35">
                  <c:v>3106</c:v>
                </c:pt>
                <c:pt idx="36">
                  <c:v>3147</c:v>
                </c:pt>
                <c:pt idx="37">
                  <c:v>3154</c:v>
                </c:pt>
                <c:pt idx="38">
                  <c:v>3176</c:v>
                </c:pt>
                <c:pt idx="39">
                  <c:v>3195</c:v>
                </c:pt>
                <c:pt idx="40">
                  <c:v>3216</c:v>
                </c:pt>
                <c:pt idx="41">
                  <c:v>3226</c:v>
                </c:pt>
                <c:pt idx="42">
                  <c:v>3228</c:v>
                </c:pt>
                <c:pt idx="43">
                  <c:v>3244</c:v>
                </c:pt>
                <c:pt idx="44">
                  <c:v>3246</c:v>
                </c:pt>
                <c:pt idx="45">
                  <c:v>3253</c:v>
                </c:pt>
                <c:pt idx="46">
                  <c:v>3314</c:v>
                </c:pt>
                <c:pt idx="47">
                  <c:v>3316</c:v>
                </c:pt>
                <c:pt idx="48">
                  <c:v>3318</c:v>
                </c:pt>
                <c:pt idx="49">
                  <c:v>3339</c:v>
                </c:pt>
                <c:pt idx="50">
                  <c:v>3345</c:v>
                </c:pt>
                <c:pt idx="51">
                  <c:v>3346</c:v>
                </c:pt>
                <c:pt idx="52">
                  <c:v>3368</c:v>
                </c:pt>
                <c:pt idx="53">
                  <c:v>3389</c:v>
                </c:pt>
                <c:pt idx="54">
                  <c:v>3394</c:v>
                </c:pt>
                <c:pt idx="55">
                  <c:v>3415</c:v>
                </c:pt>
                <c:pt idx="56">
                  <c:v>3435</c:v>
                </c:pt>
                <c:pt idx="57">
                  <c:v>3464</c:v>
                </c:pt>
                <c:pt idx="58">
                  <c:v>3465</c:v>
                </c:pt>
                <c:pt idx="59">
                  <c:v>3466</c:v>
                </c:pt>
                <c:pt idx="60">
                  <c:v>3480</c:v>
                </c:pt>
                <c:pt idx="61">
                  <c:v>3486</c:v>
                </c:pt>
                <c:pt idx="62">
                  <c:v>3486</c:v>
                </c:pt>
                <c:pt idx="63">
                  <c:v>3557</c:v>
                </c:pt>
                <c:pt idx="64">
                  <c:v>3584</c:v>
                </c:pt>
                <c:pt idx="65">
                  <c:v>3585</c:v>
                </c:pt>
                <c:pt idx="66">
                  <c:v>3606</c:v>
                </c:pt>
                <c:pt idx="67">
                  <c:v>3606</c:v>
                </c:pt>
                <c:pt idx="68">
                  <c:v>3606</c:v>
                </c:pt>
                <c:pt idx="69">
                  <c:v>3628</c:v>
                </c:pt>
                <c:pt idx="70">
                  <c:v>3653</c:v>
                </c:pt>
                <c:pt idx="71">
                  <c:v>3727</c:v>
                </c:pt>
                <c:pt idx="72">
                  <c:v>3732</c:v>
                </c:pt>
                <c:pt idx="73">
                  <c:v>3774</c:v>
                </c:pt>
                <c:pt idx="74">
                  <c:v>3775</c:v>
                </c:pt>
                <c:pt idx="75">
                  <c:v>3776</c:v>
                </c:pt>
                <c:pt idx="76">
                  <c:v>3795</c:v>
                </c:pt>
                <c:pt idx="77">
                  <c:v>3824</c:v>
                </c:pt>
                <c:pt idx="78">
                  <c:v>3896</c:v>
                </c:pt>
                <c:pt idx="79">
                  <c:v>3914</c:v>
                </c:pt>
                <c:pt idx="80">
                  <c:v>3944</c:v>
                </c:pt>
                <c:pt idx="81">
                  <c:v>4016</c:v>
                </c:pt>
                <c:pt idx="82">
                  <c:v>4087</c:v>
                </c:pt>
                <c:pt idx="83">
                  <c:v>4156</c:v>
                </c:pt>
                <c:pt idx="84">
                  <c:v>4253</c:v>
                </c:pt>
                <c:pt idx="85">
                  <c:v>4255</c:v>
                </c:pt>
                <c:pt idx="86">
                  <c:v>4325</c:v>
                </c:pt>
                <c:pt idx="87">
                  <c:v>4326</c:v>
                </c:pt>
                <c:pt idx="88">
                  <c:v>4351</c:v>
                </c:pt>
                <c:pt idx="89">
                  <c:v>4466</c:v>
                </c:pt>
                <c:pt idx="90">
                  <c:v>4467</c:v>
                </c:pt>
                <c:pt idx="91">
                  <c:v>4473</c:v>
                </c:pt>
                <c:pt idx="92">
                  <c:v>4615</c:v>
                </c:pt>
                <c:pt idx="93">
                  <c:v>4683</c:v>
                </c:pt>
                <c:pt idx="94">
                  <c:v>4684</c:v>
                </c:pt>
                <c:pt idx="95">
                  <c:v>4686</c:v>
                </c:pt>
                <c:pt idx="96">
                  <c:v>4706</c:v>
                </c:pt>
                <c:pt idx="97">
                  <c:v>4804</c:v>
                </c:pt>
                <c:pt idx="98">
                  <c:v>4880</c:v>
                </c:pt>
                <c:pt idx="99">
                  <c:v>5024</c:v>
                </c:pt>
                <c:pt idx="100">
                  <c:v>5045</c:v>
                </c:pt>
                <c:pt idx="101">
                  <c:v>5191</c:v>
                </c:pt>
                <c:pt idx="102">
                  <c:v>5214</c:v>
                </c:pt>
                <c:pt idx="103">
                  <c:v>5262</c:v>
                </c:pt>
                <c:pt idx="104">
                  <c:v>5263</c:v>
                </c:pt>
                <c:pt idx="105">
                  <c:v>5312</c:v>
                </c:pt>
                <c:pt idx="106">
                  <c:v>5361</c:v>
                </c:pt>
                <c:pt idx="107">
                  <c:v>5432</c:v>
                </c:pt>
                <c:pt idx="108">
                  <c:v>5479</c:v>
                </c:pt>
                <c:pt idx="109">
                  <c:v>5502</c:v>
                </c:pt>
                <c:pt idx="110">
                  <c:v>5503</c:v>
                </c:pt>
                <c:pt idx="111">
                  <c:v>5553</c:v>
                </c:pt>
                <c:pt idx="112">
                  <c:v>5579</c:v>
                </c:pt>
                <c:pt idx="113">
                  <c:v>5622</c:v>
                </c:pt>
                <c:pt idx="114">
                  <c:v>5672</c:v>
                </c:pt>
                <c:pt idx="115">
                  <c:v>5791</c:v>
                </c:pt>
                <c:pt idx="116">
                  <c:v>5793</c:v>
                </c:pt>
                <c:pt idx="117">
                  <c:v>5794</c:v>
                </c:pt>
                <c:pt idx="118">
                  <c:v>5191</c:v>
                </c:pt>
                <c:pt idx="119">
                  <c:v>5819</c:v>
                </c:pt>
                <c:pt idx="120">
                  <c:v>5834</c:v>
                </c:pt>
                <c:pt idx="121">
                  <c:v>5881</c:v>
                </c:pt>
                <c:pt idx="122">
                  <c:v>5931</c:v>
                </c:pt>
                <c:pt idx="123">
                  <c:v>5933</c:v>
                </c:pt>
                <c:pt idx="124">
                  <c:v>5981</c:v>
                </c:pt>
                <c:pt idx="125">
                  <c:v>6073</c:v>
                </c:pt>
                <c:pt idx="126">
                  <c:v>6102</c:v>
                </c:pt>
                <c:pt idx="127">
                  <c:v>6102</c:v>
                </c:pt>
                <c:pt idx="128">
                  <c:v>6152</c:v>
                </c:pt>
                <c:pt idx="129">
                  <c:v>6194</c:v>
                </c:pt>
                <c:pt idx="130">
                  <c:v>6293</c:v>
                </c:pt>
                <c:pt idx="131">
                  <c:v>6300</c:v>
                </c:pt>
                <c:pt idx="132">
                  <c:v>6368</c:v>
                </c:pt>
                <c:pt idx="133">
                  <c:v>6847</c:v>
                </c:pt>
                <c:pt idx="134">
                  <c:v>7975</c:v>
                </c:pt>
                <c:pt idx="135">
                  <c:v>8602</c:v>
                </c:pt>
                <c:pt idx="136">
                  <c:v>9082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78">
                  <c:v>0.1314541071691866</c:v>
                </c:pt>
                <c:pt idx="79">
                  <c:v>0.13740373947084183</c:v>
                </c:pt>
                <c:pt idx="80">
                  <c:v>0.1473197933069339</c:v>
                </c:pt>
                <c:pt idx="81">
                  <c:v>0.17111832251355508</c:v>
                </c:pt>
                <c:pt idx="82">
                  <c:v>0.19458631659230652</c:v>
                </c:pt>
                <c:pt idx="83">
                  <c:v>0.21739324041531849</c:v>
                </c:pt>
                <c:pt idx="84">
                  <c:v>0.24945514781868305</c:v>
                </c:pt>
                <c:pt idx="85">
                  <c:v>0.25011621807442252</c:v>
                </c:pt>
                <c:pt idx="86">
                  <c:v>0.27325367702530423</c:v>
                </c:pt>
                <c:pt idx="87">
                  <c:v>0.27358421215317397</c:v>
                </c:pt>
                <c:pt idx="88">
                  <c:v>0.28184759034991735</c:v>
                </c:pt>
                <c:pt idx="89">
                  <c:v>0.31985913005493716</c:v>
                </c:pt>
                <c:pt idx="90">
                  <c:v>0.32018966518280689</c:v>
                </c:pt>
                <c:pt idx="91">
                  <c:v>0.32217287595002531</c:v>
                </c:pt>
                <c:pt idx="92">
                  <c:v>0.36910886410752819</c:v>
                </c:pt>
                <c:pt idx="93">
                  <c:v>0.39158525280267042</c:v>
                </c:pt>
                <c:pt idx="94">
                  <c:v>0.39191578793054016</c:v>
                </c:pt>
                <c:pt idx="95">
                  <c:v>0.39257685818627963</c:v>
                </c:pt>
                <c:pt idx="96">
                  <c:v>0.39918756074367434</c:v>
                </c:pt>
                <c:pt idx="97">
                  <c:v>0.43158000327490864</c:v>
                </c:pt>
                <c:pt idx="98">
                  <c:v>0.45670067299300876</c:v>
                </c:pt>
                <c:pt idx="99">
                  <c:v>0.50429773140625089</c:v>
                </c:pt>
                <c:pt idx="100">
                  <c:v>0.51123896909151556</c:v>
                </c:pt>
                <c:pt idx="101">
                  <c:v>0.55949709776049716</c:v>
                </c:pt>
                <c:pt idx="102">
                  <c:v>0.5670994057015013</c:v>
                </c:pt>
                <c:pt idx="103">
                  <c:v>0.58296509183924861</c:v>
                </c:pt>
                <c:pt idx="104">
                  <c:v>0.58329562696711834</c:v>
                </c:pt>
                <c:pt idx="105">
                  <c:v>0.5994918482327356</c:v>
                </c:pt>
                <c:pt idx="106">
                  <c:v>0.61568806949835264</c:v>
                </c:pt>
                <c:pt idx="107">
                  <c:v>0.63915606357710408</c:v>
                </c:pt>
                <c:pt idx="108">
                  <c:v>0.65469121458698187</c:v>
                </c:pt>
                <c:pt idx="109">
                  <c:v>0.66229352252798579</c:v>
                </c:pt>
                <c:pt idx="110">
                  <c:v>0.66262405765585553</c:v>
                </c:pt>
                <c:pt idx="111">
                  <c:v>0.6791508140493423</c:v>
                </c:pt>
                <c:pt idx="112">
                  <c:v>0.68774472737395564</c:v>
                </c:pt>
                <c:pt idx="113">
                  <c:v>0.70195773787235427</c:v>
                </c:pt>
                <c:pt idx="114">
                  <c:v>0.71848449426584127</c:v>
                </c:pt>
                <c:pt idx="115">
                  <c:v>0.75781817448234001</c:v>
                </c:pt>
                <c:pt idx="116">
                  <c:v>0.75847924473807948</c:v>
                </c:pt>
                <c:pt idx="117">
                  <c:v>0.75880977986594922</c:v>
                </c:pt>
                <c:pt idx="118">
                  <c:v>0.55949709776049716</c:v>
                </c:pt>
                <c:pt idx="119">
                  <c:v>0.76707315806269261</c:v>
                </c:pt>
                <c:pt idx="120">
                  <c:v>0.77203118498073886</c:v>
                </c:pt>
                <c:pt idx="121">
                  <c:v>0.78756633599061643</c:v>
                </c:pt>
                <c:pt idx="122">
                  <c:v>0.80409309238410343</c:v>
                </c:pt>
                <c:pt idx="123">
                  <c:v>0.8047541626398429</c:v>
                </c:pt>
                <c:pt idx="124">
                  <c:v>0.8206198487775902</c:v>
                </c:pt>
                <c:pt idx="125">
                  <c:v>0.85102908054160631</c:v>
                </c:pt>
                <c:pt idx="126">
                  <c:v>0.86061459924982842</c:v>
                </c:pt>
                <c:pt idx="127">
                  <c:v>0.86061459924982842</c:v>
                </c:pt>
                <c:pt idx="128">
                  <c:v>0.87714135564331563</c:v>
                </c:pt>
                <c:pt idx="129">
                  <c:v>0.89102383101384453</c:v>
                </c:pt>
                <c:pt idx="130">
                  <c:v>0.92374680867294856</c:v>
                </c:pt>
                <c:pt idx="131">
                  <c:v>0.92606055456803649</c:v>
                </c:pt>
                <c:pt idx="132">
                  <c:v>0.94853694326317894</c:v>
                </c:pt>
                <c:pt idx="133">
                  <c:v>1.1068632695127834</c:v>
                </c:pt>
                <c:pt idx="134">
                  <c:v>1.4797068937498477</c:v>
                </c:pt>
                <c:pt idx="135">
                  <c:v>1.6869524189241734</c:v>
                </c:pt>
                <c:pt idx="136">
                  <c:v>1.8456092803016477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1D-401F-8B99-EBF79CBCDA4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Active!$V$2:$V$24</c:f>
              <c:numCache>
                <c:formatCode>General</c:formatCode>
                <c:ptCount val="23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3500</c:v>
                </c:pt>
                <c:pt idx="12">
                  <c:v>4000</c:v>
                </c:pt>
                <c:pt idx="13">
                  <c:v>4500</c:v>
                </c:pt>
                <c:pt idx="14">
                  <c:v>5000</c:v>
                </c:pt>
                <c:pt idx="15">
                  <c:v>5500</c:v>
                </c:pt>
                <c:pt idx="16">
                  <c:v>6000</c:v>
                </c:pt>
                <c:pt idx="17">
                  <c:v>6500</c:v>
                </c:pt>
                <c:pt idx="18">
                  <c:v>7000</c:v>
                </c:pt>
                <c:pt idx="19">
                  <c:v>7500</c:v>
                </c:pt>
                <c:pt idx="20">
                  <c:v>8000</c:v>
                </c:pt>
                <c:pt idx="21">
                  <c:v>8500</c:v>
                </c:pt>
                <c:pt idx="22">
                  <c:v>9000</c:v>
                </c:pt>
              </c:numCache>
            </c:numRef>
          </c:xVal>
          <c:yVal>
            <c:numRef>
              <c:f>Active!$W$2:$W$24</c:f>
              <c:numCache>
                <c:formatCode>General</c:formatCode>
                <c:ptCount val="23"/>
                <c:pt idx="0">
                  <c:v>-4.8864493320128682E-2</c:v>
                </c:pt>
                <c:pt idx="1">
                  <c:v>-6.79598828414755E-2</c:v>
                </c:pt>
                <c:pt idx="2">
                  <c:v>-7.7054556292514217E-2</c:v>
                </c:pt>
                <c:pt idx="3">
                  <c:v>-7.6148513673244905E-2</c:v>
                </c:pt>
                <c:pt idx="4">
                  <c:v>-6.5241754983667508E-2</c:v>
                </c:pt>
                <c:pt idx="5">
                  <c:v>-4.4334280223782052E-2</c:v>
                </c:pt>
                <c:pt idx="6">
                  <c:v>-1.3426089393588532E-2</c:v>
                </c:pt>
                <c:pt idx="7">
                  <c:v>2.7482817506913053E-2</c:v>
                </c:pt>
                <c:pt idx="8">
                  <c:v>7.8392440477722702E-2</c:v>
                </c:pt>
                <c:pt idx="9">
                  <c:v>0.1393027795188404</c:v>
                </c:pt>
                <c:pt idx="10">
                  <c:v>0.21021383463026619</c:v>
                </c:pt>
                <c:pt idx="11">
                  <c:v>0.29112560581200003</c:v>
                </c:pt>
                <c:pt idx="12">
                  <c:v>0.38203809306404196</c:v>
                </c:pt>
                <c:pt idx="13">
                  <c:v>0.48295129638639195</c:v>
                </c:pt>
                <c:pt idx="14">
                  <c:v>0.59386521577904994</c:v>
                </c:pt>
                <c:pt idx="15">
                  <c:v>0.71477985124201604</c:v>
                </c:pt>
                <c:pt idx="16">
                  <c:v>0.8456952027752902</c:v>
                </c:pt>
                <c:pt idx="17">
                  <c:v>0.98661127037887242</c:v>
                </c:pt>
                <c:pt idx="18">
                  <c:v>1.1375280540527628</c:v>
                </c:pt>
                <c:pt idx="19">
                  <c:v>1.298445553796961</c:v>
                </c:pt>
                <c:pt idx="20">
                  <c:v>1.4693637696114674</c:v>
                </c:pt>
                <c:pt idx="21">
                  <c:v>1.650282701496282</c:v>
                </c:pt>
                <c:pt idx="22">
                  <c:v>1.8412023494514047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1D-401F-8B99-EBF79CBC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43320"/>
        <c:axId val="1"/>
      </c:scatterChart>
      <c:valAx>
        <c:axId val="50964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170731707316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04878048780491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4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97560975609756"/>
          <c:y val="0.92145141978098655"/>
          <c:w val="0.7134146341463414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571500</xdr:colOff>
      <xdr:row>18</xdr:row>
      <xdr:rowOff>47625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DBBEBCE0-A9B5-2C81-D44F-C3E272B9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www.konkoly.hu/cgi-bin/IBVS?3877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3"/>
  <sheetViews>
    <sheetView tabSelected="1" workbookViewId="0">
      <pane xSplit="14" ySplit="21" topLeftCell="O139" activePane="bottomRight" state="frozen"/>
      <selection pane="topRight" activeCell="O1" sqref="O1"/>
      <selection pane="bottomLeft" activeCell="A22" sqref="A22"/>
      <selection pane="bottomRight" activeCell="F161" sqref="F16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16" customWidth="1"/>
  </cols>
  <sheetData>
    <row r="1" spans="1:23" ht="21" thickBot="1" x14ac:dyDescent="0.35">
      <c r="A1" s="1" t="s">
        <v>30</v>
      </c>
      <c r="V1" s="5" t="s">
        <v>9</v>
      </c>
      <c r="W1" s="7" t="s">
        <v>21</v>
      </c>
    </row>
    <row r="2" spans="1:23" x14ac:dyDescent="0.2">
      <c r="A2" t="s">
        <v>23</v>
      </c>
      <c r="B2" s="11" t="s">
        <v>27</v>
      </c>
      <c r="V2" s="61">
        <v>-2000</v>
      </c>
      <c r="W2" s="61">
        <f t="shared" ref="W2:W24" si="0">+D$11+D$12*V2+D$13*V2^2</f>
        <v>-4.8864493320128682E-2</v>
      </c>
    </row>
    <row r="3" spans="1:23" ht="13.5" thickBot="1" x14ac:dyDescent="0.25">
      <c r="V3" s="61">
        <v>-1500</v>
      </c>
      <c r="W3" s="61">
        <f t="shared" si="0"/>
        <v>-6.79598828414755E-2</v>
      </c>
    </row>
    <row r="4" spans="1:23" ht="14.25" thickTop="1" thickBot="1" x14ac:dyDescent="0.25">
      <c r="A4" s="6" t="s">
        <v>0</v>
      </c>
      <c r="C4" s="3">
        <v>28776.222000000002</v>
      </c>
      <c r="D4" s="4">
        <v>2.9581</v>
      </c>
      <c r="V4" s="61">
        <v>-1000</v>
      </c>
      <c r="W4" s="61">
        <f t="shared" si="0"/>
        <v>-7.7054556292514217E-2</v>
      </c>
    </row>
    <row r="5" spans="1:23" ht="13.5" thickTop="1" x14ac:dyDescent="0.2">
      <c r="A5" s="14" t="s">
        <v>31</v>
      </c>
      <c r="B5" s="11"/>
      <c r="C5" s="15">
        <v>-9.5</v>
      </c>
      <c r="D5" s="11" t="s">
        <v>32</v>
      </c>
      <c r="V5" s="61">
        <v>-500</v>
      </c>
      <c r="W5" s="61">
        <f t="shared" si="0"/>
        <v>-7.6148513673244905E-2</v>
      </c>
    </row>
    <row r="6" spans="1:23" x14ac:dyDescent="0.2">
      <c r="A6" s="6" t="s">
        <v>1</v>
      </c>
      <c r="V6" s="61">
        <v>0</v>
      </c>
      <c r="W6" s="61">
        <f t="shared" si="0"/>
        <v>-6.5241754983667508E-2</v>
      </c>
    </row>
    <row r="7" spans="1:23" x14ac:dyDescent="0.2">
      <c r="A7" t="s">
        <v>2</v>
      </c>
      <c r="C7">
        <f>+C4</f>
        <v>28776.222000000002</v>
      </c>
      <c r="V7" s="61">
        <v>500</v>
      </c>
      <c r="W7" s="61">
        <f t="shared" si="0"/>
        <v>-4.4334280223782052E-2</v>
      </c>
    </row>
    <row r="8" spans="1:23" x14ac:dyDescent="0.2">
      <c r="A8" t="s">
        <v>3</v>
      </c>
      <c r="C8">
        <f>+D4</f>
        <v>2.9581</v>
      </c>
      <c r="V8" s="61">
        <v>1000</v>
      </c>
      <c r="W8" s="61">
        <f t="shared" si="0"/>
        <v>-1.3426089393588532E-2</v>
      </c>
    </row>
    <row r="9" spans="1:23" x14ac:dyDescent="0.2">
      <c r="A9" s="31" t="s">
        <v>37</v>
      </c>
      <c r="B9" s="32">
        <v>150</v>
      </c>
      <c r="C9" s="29" t="str">
        <f>"F"&amp;B9</f>
        <v>F150</v>
      </c>
      <c r="D9" s="30" t="str">
        <f>"G"&amp;B9</f>
        <v>G150</v>
      </c>
      <c r="V9" s="61">
        <v>1500</v>
      </c>
      <c r="W9" s="61">
        <f t="shared" si="0"/>
        <v>2.7482817506913053E-2</v>
      </c>
    </row>
    <row r="10" spans="1:23" ht="13.5" thickBot="1" x14ac:dyDescent="0.25">
      <c r="A10" s="11"/>
      <c r="B10" s="11"/>
      <c r="C10" s="5" t="s">
        <v>19</v>
      </c>
      <c r="D10" s="5" t="s">
        <v>20</v>
      </c>
      <c r="E10" s="11"/>
      <c r="V10" s="61">
        <v>2000</v>
      </c>
      <c r="W10" s="61">
        <f t="shared" si="0"/>
        <v>7.8392440477722702E-2</v>
      </c>
    </row>
    <row r="11" spans="1:23" x14ac:dyDescent="0.2">
      <c r="A11" s="11" t="s">
        <v>15</v>
      </c>
      <c r="B11" s="11"/>
      <c r="C11" s="28">
        <f ca="1">INTERCEPT(INDIRECT($D$9):G989,INDIRECT($C$9):F989)</f>
        <v>-1.1563107510113126</v>
      </c>
      <c r="D11" s="16">
        <f>+E11*F11</f>
        <v>-6.5241754983667508E-2</v>
      </c>
      <c r="E11" s="52">
        <v>-6.5241754983667508E-2</v>
      </c>
      <c r="F11">
        <v>1</v>
      </c>
      <c r="V11" s="61">
        <v>2500</v>
      </c>
      <c r="W11" s="61">
        <f t="shared" si="0"/>
        <v>0.1393027795188404</v>
      </c>
    </row>
    <row r="12" spans="1:23" x14ac:dyDescent="0.2">
      <c r="A12" s="11" t="s">
        <v>16</v>
      </c>
      <c r="B12" s="11"/>
      <c r="C12" s="28">
        <f ca="1">SLOPE(INDIRECT($D$9):G989,INDIRECT($C$9):F989)</f>
        <v>3.3053512786973798E-4</v>
      </c>
      <c r="D12" s="16">
        <f>+E12*F12</f>
        <v>3.1814233449462849E-5</v>
      </c>
      <c r="E12" s="53">
        <v>0.31814233449462848</v>
      </c>
      <c r="F12" s="54">
        <v>1E-4</v>
      </c>
      <c r="V12" s="61">
        <v>3000</v>
      </c>
      <c r="W12" s="61">
        <f t="shared" si="0"/>
        <v>0.21021383463026619</v>
      </c>
    </row>
    <row r="13" spans="1:23" ht="13.5" thickBot="1" x14ac:dyDescent="0.25">
      <c r="A13" s="11" t="s">
        <v>18</v>
      </c>
      <c r="B13" s="11"/>
      <c r="C13" s="16" t="s">
        <v>13</v>
      </c>
      <c r="D13" s="16">
        <f>+E13*F13</f>
        <v>2.0001432140616128E-8</v>
      </c>
      <c r="E13" s="55">
        <v>2.0001432140616129E-2</v>
      </c>
      <c r="F13" s="54">
        <v>9.9999999999999995E-7</v>
      </c>
      <c r="V13" s="61">
        <v>3500</v>
      </c>
      <c r="W13" s="61">
        <f t="shared" si="0"/>
        <v>0.29112560581200003</v>
      </c>
    </row>
    <row r="14" spans="1:23" x14ac:dyDescent="0.2">
      <c r="A14" s="11"/>
      <c r="B14" s="11"/>
      <c r="C14" s="11"/>
      <c r="E14">
        <f>SUM(T21:T950)</f>
        <v>6.8050885034021291E-2</v>
      </c>
      <c r="V14" s="61">
        <v>4000</v>
      </c>
      <c r="W14" s="61">
        <f t="shared" si="0"/>
        <v>0.38203809306404196</v>
      </c>
    </row>
    <row r="15" spans="1:23" x14ac:dyDescent="0.2">
      <c r="A15" s="17" t="s">
        <v>17</v>
      </c>
      <c r="B15" s="11"/>
      <c r="C15" s="18">
        <f ca="1">(C7+C11)+(C8+C12)*INT(MAX(F21:F3530))</f>
        <v>55643.531809280306</v>
      </c>
      <c r="D15" s="30">
        <f>+C7+INT(MAX(F21:F1588))*C8+D11+D12*INT(MAX(F21:F4023))+D13*INT(MAX(F21:F4050)^2)</f>
        <v>55643.559667720052</v>
      </c>
      <c r="E15" s="19" t="s">
        <v>38</v>
      </c>
      <c r="F15" s="15">
        <v>1</v>
      </c>
      <c r="V15" s="61">
        <v>4500</v>
      </c>
      <c r="W15" s="61">
        <f t="shared" si="0"/>
        <v>0.48295129638639195</v>
      </c>
    </row>
    <row r="16" spans="1:23" x14ac:dyDescent="0.2">
      <c r="A16" s="21" t="s">
        <v>4</v>
      </c>
      <c r="B16" s="11"/>
      <c r="C16" s="22">
        <f ca="1">+C8+C12</f>
        <v>2.9584305351278699</v>
      </c>
      <c r="D16" s="30">
        <f>+C8+D12+2*D13*MAX(F21:F896)</f>
        <v>2.9584951202468517</v>
      </c>
      <c r="E16" s="19" t="s">
        <v>33</v>
      </c>
      <c r="F16" s="20">
        <f ca="1">NOW()+15018.5+$C$5/24</f>
        <v>60332.645380787035</v>
      </c>
      <c r="V16" s="61">
        <v>5000</v>
      </c>
      <c r="W16" s="61">
        <f t="shared" si="0"/>
        <v>0.59386521577904994</v>
      </c>
    </row>
    <row r="17" spans="1:23" ht="13.5" thickBot="1" x14ac:dyDescent="0.25">
      <c r="A17" s="19" t="s">
        <v>29</v>
      </c>
      <c r="B17" s="11"/>
      <c r="C17" s="11">
        <f>COUNT(C21:C2188)</f>
        <v>137</v>
      </c>
      <c r="E17" s="19" t="s">
        <v>39</v>
      </c>
      <c r="F17" s="20">
        <f ca="1">ROUND(2*(F16-$C$7)/$C$8,0)/2+F15</f>
        <v>10669</v>
      </c>
      <c r="V17" s="61">
        <v>5500</v>
      </c>
      <c r="W17" s="61">
        <f t="shared" si="0"/>
        <v>0.71477985124201604</v>
      </c>
    </row>
    <row r="18" spans="1:23" ht="14.25" thickTop="1" thickBot="1" x14ac:dyDescent="0.25">
      <c r="A18" s="6" t="s">
        <v>481</v>
      </c>
      <c r="B18" s="11"/>
      <c r="C18" s="24">
        <f ca="1">+C15</f>
        <v>55643.531809280306</v>
      </c>
      <c r="D18" s="25">
        <f ca="1">+C16</f>
        <v>2.9584305351278699</v>
      </c>
      <c r="E18" s="19" t="s">
        <v>34</v>
      </c>
      <c r="F18" s="30">
        <f ca="1">ROUND(2*(F16-$C$15)/$C$16,0)/2+F15</f>
        <v>1586</v>
      </c>
      <c r="V18" s="61">
        <v>6000</v>
      </c>
      <c r="W18" s="61">
        <f t="shared" si="0"/>
        <v>0.8456952027752902</v>
      </c>
    </row>
    <row r="19" spans="1:23" ht="14.25" thickTop="1" thickBot="1" x14ac:dyDescent="0.25">
      <c r="A19" s="6" t="s">
        <v>480</v>
      </c>
      <c r="C19" s="64">
        <f>+D15</f>
        <v>55643.559667720052</v>
      </c>
      <c r="D19" s="65">
        <f>+D16</f>
        <v>2.9584951202468517</v>
      </c>
      <c r="E19" s="19" t="s">
        <v>35</v>
      </c>
      <c r="F19" s="23">
        <f ca="1">+$C$15+$C$16*F18-15018.5-$C$5/24</f>
        <v>45317.498471326442</v>
      </c>
      <c r="V19" s="61">
        <v>6500</v>
      </c>
      <c r="W19" s="61">
        <f t="shared" si="0"/>
        <v>0.98661127037887242</v>
      </c>
    </row>
    <row r="20" spans="1:23" ht="15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0" t="s">
        <v>10</v>
      </c>
      <c r="H20" s="8" t="s">
        <v>49</v>
      </c>
      <c r="I20" s="8" t="s">
        <v>52</v>
      </c>
      <c r="J20" s="8" t="s">
        <v>46</v>
      </c>
      <c r="K20" s="8" t="s">
        <v>44</v>
      </c>
      <c r="L20" s="8" t="s">
        <v>24</v>
      </c>
      <c r="M20" s="8" t="s">
        <v>25</v>
      </c>
      <c r="N20" s="8" t="s">
        <v>475</v>
      </c>
      <c r="O20" s="8" t="s">
        <v>22</v>
      </c>
      <c r="P20" s="56" t="s">
        <v>21</v>
      </c>
      <c r="Q20" s="5" t="s">
        <v>14</v>
      </c>
      <c r="R20" s="57" t="s">
        <v>476</v>
      </c>
      <c r="S20" s="7" t="s">
        <v>477</v>
      </c>
      <c r="T20" s="57" t="s">
        <v>478</v>
      </c>
      <c r="U20" s="58" t="s">
        <v>479</v>
      </c>
      <c r="V20" s="61">
        <v>7000</v>
      </c>
      <c r="W20" s="61">
        <f t="shared" si="0"/>
        <v>1.1375280540527628</v>
      </c>
    </row>
    <row r="21" spans="1:23" x14ac:dyDescent="0.2">
      <c r="A21" s="48" t="s">
        <v>59</v>
      </c>
      <c r="B21" s="49" t="s">
        <v>474</v>
      </c>
      <c r="C21" s="48">
        <v>25732.38</v>
      </c>
      <c r="D21" s="48" t="s">
        <v>52</v>
      </c>
      <c r="E21">
        <f t="shared" ref="E21:E52" si="1">+(C21-C$7)/C$8</f>
        <v>-1028.9854974476862</v>
      </c>
      <c r="F21">
        <f t="shared" ref="F21:F52" si="2">ROUND(2*E21,0)/2</f>
        <v>-1029</v>
      </c>
      <c r="G21" s="12">
        <f t="shared" ref="G21:G52" si="3">+C21-(C$7+F21*C$8)</f>
        <v>4.2900000000372529E-2</v>
      </c>
      <c r="I21">
        <f t="shared" ref="I21:I52" si="4">+G21</f>
        <v>4.2900000000372529E-2</v>
      </c>
      <c r="P21" s="59">
        <f>+D$11+D$12*F21+D$13*F21^2</f>
        <v>-7.6800264793962666E-2</v>
      </c>
      <c r="Q21" s="60">
        <f t="shared" ref="Q21:Q52" si="5">+C21-15018.5</f>
        <v>10713.880000000001</v>
      </c>
      <c r="R21" s="61">
        <f>+(P21-G21)^2</f>
        <v>1.4328153391833963E-2</v>
      </c>
      <c r="S21" s="63">
        <v>0.1</v>
      </c>
      <c r="T21" s="61">
        <f>+S21*R21</f>
        <v>1.4328153391833963E-3</v>
      </c>
      <c r="U21" s="62"/>
      <c r="V21" s="61">
        <v>7500</v>
      </c>
      <c r="W21" s="61">
        <f t="shared" si="0"/>
        <v>1.298445553796961</v>
      </c>
    </row>
    <row r="22" spans="1:23" x14ac:dyDescent="0.2">
      <c r="A22" s="48" t="s">
        <v>64</v>
      </c>
      <c r="B22" s="49" t="s">
        <v>474</v>
      </c>
      <c r="C22" s="48">
        <v>25942.275000000001</v>
      </c>
      <c r="D22" s="48" t="s">
        <v>52</v>
      </c>
      <c r="E22">
        <f t="shared" si="1"/>
        <v>-958.02947838139357</v>
      </c>
      <c r="F22">
        <f t="shared" si="2"/>
        <v>-958</v>
      </c>
      <c r="G22" s="12">
        <f t="shared" si="3"/>
        <v>-8.7200000001757871E-2</v>
      </c>
      <c r="I22">
        <f t="shared" si="4"/>
        <v>-8.7200000001757871E-2</v>
      </c>
      <c r="P22" s="59">
        <f t="shared" ref="P22:P85" si="6">+D$11+D$12*F22+D$13*F22^2</f>
        <v>-7.7363196261152498E-2</v>
      </c>
      <c r="Q22" s="2">
        <f t="shared" si="5"/>
        <v>10923.775000000001</v>
      </c>
      <c r="R22" s="61">
        <f t="shared" ref="R22:R85" si="7">+(P22-G22)^2</f>
        <v>9.6762707831187875E-5</v>
      </c>
      <c r="S22" s="63">
        <v>0.1</v>
      </c>
      <c r="T22" s="61">
        <f t="shared" ref="T22:T85" si="8">+S22*R22</f>
        <v>9.6762707831187875E-6</v>
      </c>
      <c r="V22" s="61">
        <v>8000</v>
      </c>
      <c r="W22" s="61">
        <f t="shared" si="0"/>
        <v>1.4693637696114674</v>
      </c>
    </row>
    <row r="23" spans="1:23" x14ac:dyDescent="0.2">
      <c r="A23" s="48" t="s">
        <v>64</v>
      </c>
      <c r="B23" s="49" t="s">
        <v>474</v>
      </c>
      <c r="C23" s="48">
        <v>26214.406999999999</v>
      </c>
      <c r="D23" s="48" t="s">
        <v>52</v>
      </c>
      <c r="E23">
        <f t="shared" si="1"/>
        <v>-866.03394070518323</v>
      </c>
      <c r="F23">
        <f t="shared" si="2"/>
        <v>-866</v>
      </c>
      <c r="G23" s="12">
        <f t="shared" si="3"/>
        <v>-0.10040000000299187</v>
      </c>
      <c r="I23">
        <f t="shared" si="4"/>
        <v>-0.10040000000299187</v>
      </c>
      <c r="P23" s="59">
        <f t="shared" si="6"/>
        <v>-7.7792687108454425E-2</v>
      </c>
      <c r="Q23" s="2">
        <f t="shared" si="5"/>
        <v>11195.906999999999</v>
      </c>
      <c r="R23" s="61">
        <f t="shared" si="7"/>
        <v>5.1109059631151922E-4</v>
      </c>
      <c r="S23" s="63">
        <v>0.1</v>
      </c>
      <c r="T23" s="61">
        <f t="shared" si="8"/>
        <v>5.1109059631151926E-5</v>
      </c>
      <c r="V23" s="61">
        <v>8500</v>
      </c>
      <c r="W23" s="61">
        <f t="shared" si="0"/>
        <v>1.650282701496282</v>
      </c>
    </row>
    <row r="24" spans="1:23" x14ac:dyDescent="0.2">
      <c r="A24" s="48" t="s">
        <v>64</v>
      </c>
      <c r="B24" s="49" t="s">
        <v>474</v>
      </c>
      <c r="C24" s="48">
        <v>26439.353999999999</v>
      </c>
      <c r="D24" s="48" t="s">
        <v>52</v>
      </c>
      <c r="E24">
        <f t="shared" si="1"/>
        <v>-789.98952030019348</v>
      </c>
      <c r="F24">
        <f t="shared" si="2"/>
        <v>-790</v>
      </c>
      <c r="G24" s="12">
        <f t="shared" si="3"/>
        <v>3.0999999999039574E-2</v>
      </c>
      <c r="I24">
        <f t="shared" si="4"/>
        <v>3.0999999999039574E-2</v>
      </c>
      <c r="P24" s="59">
        <f t="shared" si="6"/>
        <v>-7.7892105609784629E-2</v>
      </c>
      <c r="Q24" s="2">
        <f t="shared" si="5"/>
        <v>11420.853999999999</v>
      </c>
      <c r="R24" s="61">
        <f t="shared" si="7"/>
        <v>1.1857490663923323E-2</v>
      </c>
      <c r="S24" s="63">
        <v>0.1</v>
      </c>
      <c r="T24" s="61">
        <f t="shared" si="8"/>
        <v>1.1857490663923324E-3</v>
      </c>
      <c r="V24" s="61">
        <v>9000</v>
      </c>
      <c r="W24" s="61">
        <f t="shared" si="0"/>
        <v>1.8412023494514047</v>
      </c>
    </row>
    <row r="25" spans="1:23" x14ac:dyDescent="0.2">
      <c r="A25" s="48" t="s">
        <v>59</v>
      </c>
      <c r="B25" s="49" t="s">
        <v>474</v>
      </c>
      <c r="C25" s="48">
        <v>26501.37</v>
      </c>
      <c r="D25" s="48" t="s">
        <v>52</v>
      </c>
      <c r="E25">
        <f t="shared" si="1"/>
        <v>-769.02471180825614</v>
      </c>
      <c r="F25">
        <f t="shared" si="2"/>
        <v>-769</v>
      </c>
      <c r="G25" s="12">
        <f t="shared" si="3"/>
        <v>-7.3100000001431908E-2</v>
      </c>
      <c r="I25">
        <f t="shared" si="4"/>
        <v>-7.3100000001431908E-2</v>
      </c>
      <c r="P25" s="59">
        <f t="shared" si="6"/>
        <v>-7.7878833594197533E-2</v>
      </c>
      <c r="Q25" s="2">
        <f t="shared" si="5"/>
        <v>11482.869999999999</v>
      </c>
      <c r="R25" s="61">
        <f t="shared" si="7"/>
        <v>2.2837250507345206E-5</v>
      </c>
      <c r="S25" s="63">
        <v>0.1</v>
      </c>
      <c r="T25" s="61">
        <f t="shared" si="8"/>
        <v>2.2837250507345206E-6</v>
      </c>
    </row>
    <row r="26" spans="1:23" x14ac:dyDescent="0.2">
      <c r="A26" s="48" t="s">
        <v>64</v>
      </c>
      <c r="B26" s="49" t="s">
        <v>474</v>
      </c>
      <c r="C26" s="48">
        <v>26649.24</v>
      </c>
      <c r="D26" s="48" t="s">
        <v>52</v>
      </c>
      <c r="E26">
        <f t="shared" si="1"/>
        <v>-719.03654372739254</v>
      </c>
      <c r="F26">
        <f t="shared" si="2"/>
        <v>-719</v>
      </c>
      <c r="G26" s="12">
        <f t="shared" si="3"/>
        <v>-0.10810000000128639</v>
      </c>
      <c r="I26">
        <f t="shared" si="4"/>
        <v>-0.10810000000128639</v>
      </c>
      <c r="P26" s="59">
        <f t="shared" si="6"/>
        <v>-7.7776228472986236E-2</v>
      </c>
      <c r="Q26" s="2">
        <f t="shared" si="5"/>
        <v>11630.740000000002</v>
      </c>
      <c r="R26" s="61">
        <f t="shared" si="7"/>
        <v>9.1953111970054702E-4</v>
      </c>
      <c r="S26" s="63">
        <v>0.1</v>
      </c>
      <c r="T26" s="61">
        <f t="shared" si="8"/>
        <v>9.1953111970054707E-5</v>
      </c>
    </row>
    <row r="27" spans="1:23" x14ac:dyDescent="0.2">
      <c r="A27" s="48" t="s">
        <v>64</v>
      </c>
      <c r="B27" s="49" t="s">
        <v>474</v>
      </c>
      <c r="C27" s="48">
        <v>26986.564999999999</v>
      </c>
      <c r="D27" s="48" t="s">
        <v>52</v>
      </c>
      <c r="E27">
        <f t="shared" si="1"/>
        <v>-605.00219735641224</v>
      </c>
      <c r="F27">
        <f t="shared" si="2"/>
        <v>-605</v>
      </c>
      <c r="G27" s="12">
        <f t="shared" si="3"/>
        <v>-6.5000000031432137E-3</v>
      </c>
      <c r="I27">
        <f t="shared" si="4"/>
        <v>-6.5000000031432137E-3</v>
      </c>
      <c r="P27" s="59">
        <f t="shared" si="6"/>
        <v>-7.7168342021323513E-2</v>
      </c>
      <c r="Q27" s="2">
        <f t="shared" si="5"/>
        <v>11968.064999999999</v>
      </c>
      <c r="R27" s="61">
        <f t="shared" si="7"/>
        <v>4.994014563598507E-3</v>
      </c>
      <c r="S27" s="63">
        <v>0.1</v>
      </c>
      <c r="T27" s="61">
        <f t="shared" si="8"/>
        <v>4.9940145635985075E-4</v>
      </c>
    </row>
    <row r="28" spans="1:23" x14ac:dyDescent="0.2">
      <c r="A28" s="48" t="s">
        <v>64</v>
      </c>
      <c r="B28" s="49" t="s">
        <v>474</v>
      </c>
      <c r="C28" s="48">
        <v>27190.539000000001</v>
      </c>
      <c r="D28" s="48" t="s">
        <v>52</v>
      </c>
      <c r="E28">
        <f t="shared" si="1"/>
        <v>-536.04780095331489</v>
      </c>
      <c r="F28">
        <f t="shared" si="2"/>
        <v>-536</v>
      </c>
      <c r="G28" s="12">
        <f t="shared" si="3"/>
        <v>-0.14140000000043074</v>
      </c>
      <c r="I28">
        <f t="shared" si="4"/>
        <v>-0.14140000000043074</v>
      </c>
      <c r="P28" s="59">
        <f t="shared" si="6"/>
        <v>-7.6547852664309135E-2</v>
      </c>
      <c r="Q28" s="2">
        <f t="shared" si="5"/>
        <v>12172.039000000001</v>
      </c>
      <c r="R28" s="61">
        <f t="shared" si="7"/>
        <v>4.205801014106024E-3</v>
      </c>
      <c r="S28" s="63">
        <v>0.1</v>
      </c>
      <c r="T28" s="61">
        <f t="shared" si="8"/>
        <v>4.205801014106024E-4</v>
      </c>
    </row>
    <row r="29" spans="1:23" x14ac:dyDescent="0.2">
      <c r="A29" s="48" t="s">
        <v>64</v>
      </c>
      <c r="B29" s="49" t="s">
        <v>474</v>
      </c>
      <c r="C29" s="48">
        <v>27397.578000000001</v>
      </c>
      <c r="D29" s="48" t="s">
        <v>52</v>
      </c>
      <c r="E29">
        <f t="shared" si="1"/>
        <v>-466.05726648862452</v>
      </c>
      <c r="F29">
        <f t="shared" si="2"/>
        <v>-466</v>
      </c>
      <c r="G29" s="12">
        <f t="shared" si="3"/>
        <v>-0.16939999999885913</v>
      </c>
      <c r="I29">
        <f t="shared" si="4"/>
        <v>-0.16939999999885913</v>
      </c>
      <c r="P29" s="59">
        <f t="shared" si="6"/>
        <v>-7.5723756773189557E-2</v>
      </c>
      <c r="Q29" s="2">
        <f t="shared" si="5"/>
        <v>12379.078000000001</v>
      </c>
      <c r="R29" s="61">
        <f t="shared" si="7"/>
        <v>8.7752385448748044E-3</v>
      </c>
      <c r="S29" s="63">
        <v>0.1</v>
      </c>
      <c r="T29" s="61">
        <f t="shared" si="8"/>
        <v>8.7752385448748051E-4</v>
      </c>
    </row>
    <row r="30" spans="1:23" x14ac:dyDescent="0.2">
      <c r="A30" s="48" t="s">
        <v>64</v>
      </c>
      <c r="B30" s="49" t="s">
        <v>474</v>
      </c>
      <c r="C30" s="48">
        <v>27483.452000000001</v>
      </c>
      <c r="D30" s="48" t="s">
        <v>52</v>
      </c>
      <c r="E30">
        <f t="shared" si="1"/>
        <v>-437.02714580304939</v>
      </c>
      <c r="F30">
        <f t="shared" si="2"/>
        <v>-437</v>
      </c>
      <c r="G30" s="12">
        <f t="shared" si="3"/>
        <v>-8.030000000144355E-2</v>
      </c>
      <c r="I30">
        <f t="shared" si="4"/>
        <v>-8.030000000144355E-2</v>
      </c>
      <c r="P30" s="59">
        <f t="shared" si="6"/>
        <v>-7.5324921506621442E-2</v>
      </c>
      <c r="Q30" s="2">
        <f t="shared" si="5"/>
        <v>12464.952000000001</v>
      </c>
      <c r="R30" s="61">
        <f t="shared" si="7"/>
        <v>2.4751406029641408E-5</v>
      </c>
      <c r="S30" s="63">
        <v>0.1</v>
      </c>
      <c r="T30" s="61">
        <f t="shared" si="8"/>
        <v>2.4751406029641411E-6</v>
      </c>
    </row>
    <row r="31" spans="1:23" x14ac:dyDescent="0.2">
      <c r="A31" s="48" t="s">
        <v>64</v>
      </c>
      <c r="B31" s="49" t="s">
        <v>474</v>
      </c>
      <c r="C31" s="48">
        <v>29400.393</v>
      </c>
      <c r="D31" s="48" t="s">
        <v>52</v>
      </c>
      <c r="E31">
        <f t="shared" si="1"/>
        <v>211.00402285250615</v>
      </c>
      <c r="F31">
        <f t="shared" si="2"/>
        <v>211</v>
      </c>
      <c r="G31" s="12">
        <f t="shared" si="3"/>
        <v>1.1899999997694977E-2</v>
      </c>
      <c r="I31">
        <f t="shared" si="4"/>
        <v>1.1899999997694977E-2</v>
      </c>
      <c r="P31" s="59">
        <f t="shared" si="6"/>
        <v>-5.7638467965498479E-2</v>
      </c>
      <c r="Q31" s="2">
        <f t="shared" si="5"/>
        <v>14381.893</v>
      </c>
      <c r="R31" s="61">
        <f t="shared" si="7"/>
        <v>4.8355985266680833E-3</v>
      </c>
      <c r="S31" s="63">
        <v>0.1</v>
      </c>
      <c r="T31" s="61">
        <f t="shared" si="8"/>
        <v>4.8355985266680836E-4</v>
      </c>
    </row>
    <row r="32" spans="1:23" x14ac:dyDescent="0.2">
      <c r="A32" s="48" t="s">
        <v>64</v>
      </c>
      <c r="B32" s="49" t="s">
        <v>474</v>
      </c>
      <c r="C32" s="48">
        <v>30376.517</v>
      </c>
      <c r="D32" s="48" t="s">
        <v>52</v>
      </c>
      <c r="E32">
        <f t="shared" si="1"/>
        <v>540.98745816571386</v>
      </c>
      <c r="F32">
        <f t="shared" si="2"/>
        <v>541</v>
      </c>
      <c r="G32" s="12">
        <f t="shared" si="3"/>
        <v>-3.7100000001373701E-2</v>
      </c>
      <c r="I32">
        <f t="shared" si="4"/>
        <v>-3.7100000001373701E-2</v>
      </c>
      <c r="P32" s="59">
        <f t="shared" si="6"/>
        <v>-4.2176215527160436E-2</v>
      </c>
      <c r="Q32" s="2">
        <f t="shared" si="5"/>
        <v>15358.017</v>
      </c>
      <c r="R32" s="61">
        <f t="shared" si="7"/>
        <v>2.5767964064238304E-5</v>
      </c>
      <c r="S32" s="63">
        <v>0.1</v>
      </c>
      <c r="T32" s="61">
        <f t="shared" si="8"/>
        <v>2.5767964064238306E-6</v>
      </c>
    </row>
    <row r="33" spans="1:20" x14ac:dyDescent="0.2">
      <c r="A33" s="48" t="s">
        <v>64</v>
      </c>
      <c r="B33" s="49" t="s">
        <v>474</v>
      </c>
      <c r="C33" s="48">
        <v>31145.611000000001</v>
      </c>
      <c r="D33" s="48" t="s">
        <v>52</v>
      </c>
      <c r="E33">
        <f t="shared" si="1"/>
        <v>800.98340150772435</v>
      </c>
      <c r="F33">
        <f t="shared" si="2"/>
        <v>801</v>
      </c>
      <c r="G33" s="12">
        <f t="shared" si="3"/>
        <v>-4.9100000000180444E-2</v>
      </c>
      <c r="I33">
        <f t="shared" si="4"/>
        <v>-4.9100000000180444E-2</v>
      </c>
      <c r="P33" s="59">
        <f t="shared" si="6"/>
        <v>-2.6925615127796312E-2</v>
      </c>
      <c r="Q33" s="2">
        <f t="shared" si="5"/>
        <v>16127.111000000001</v>
      </c>
      <c r="R33" s="61">
        <f t="shared" si="7"/>
        <v>4.9170334446861825E-4</v>
      </c>
      <c r="S33" s="63">
        <v>0.1</v>
      </c>
      <c r="T33" s="61">
        <f t="shared" si="8"/>
        <v>4.9170334446861825E-5</v>
      </c>
    </row>
    <row r="34" spans="1:20" x14ac:dyDescent="0.2">
      <c r="A34" s="48" t="s">
        <v>64</v>
      </c>
      <c r="B34" s="49" t="s">
        <v>474</v>
      </c>
      <c r="C34" s="48">
        <v>35834.364000000001</v>
      </c>
      <c r="D34" s="48" t="s">
        <v>52</v>
      </c>
      <c r="E34">
        <f t="shared" si="1"/>
        <v>2386.0390115276696</v>
      </c>
      <c r="F34">
        <f t="shared" si="2"/>
        <v>2386</v>
      </c>
      <c r="G34" s="12">
        <f t="shared" si="3"/>
        <v>0.1154000000024098</v>
      </c>
      <c r="I34">
        <f t="shared" si="4"/>
        <v>0.1154000000024098</v>
      </c>
      <c r="P34" s="59">
        <f t="shared" si="6"/>
        <v>0.1245350791975499</v>
      </c>
      <c r="Q34" s="2">
        <f t="shared" si="5"/>
        <v>20815.864000000001</v>
      </c>
      <c r="R34" s="61">
        <f t="shared" si="7"/>
        <v>8.3449671901481549E-5</v>
      </c>
      <c r="S34" s="63">
        <v>0.1</v>
      </c>
      <c r="T34" s="61">
        <f t="shared" si="8"/>
        <v>8.3449671901481549E-6</v>
      </c>
    </row>
    <row r="35" spans="1:20" x14ac:dyDescent="0.2">
      <c r="A35" s="48" t="s">
        <v>64</v>
      </c>
      <c r="B35" s="49" t="s">
        <v>474</v>
      </c>
      <c r="C35" s="48">
        <v>35834.400999999998</v>
      </c>
      <c r="D35" s="48" t="s">
        <v>52</v>
      </c>
      <c r="E35">
        <f t="shared" si="1"/>
        <v>2386.0515195564708</v>
      </c>
      <c r="F35">
        <f t="shared" si="2"/>
        <v>2386</v>
      </c>
      <c r="G35" s="12">
        <f t="shared" si="3"/>
        <v>0.15239999999903375</v>
      </c>
      <c r="I35">
        <f t="shared" si="4"/>
        <v>0.15239999999903375</v>
      </c>
      <c r="P35" s="59">
        <f t="shared" si="6"/>
        <v>0.1245350791975499</v>
      </c>
      <c r="Q35" s="2">
        <f t="shared" si="5"/>
        <v>20815.900999999998</v>
      </c>
      <c r="R35" s="61">
        <f t="shared" si="7"/>
        <v>7.7645381127296751E-4</v>
      </c>
      <c r="S35" s="63">
        <v>0.1</v>
      </c>
      <c r="T35" s="61">
        <f t="shared" si="8"/>
        <v>7.7645381127296762E-5</v>
      </c>
    </row>
    <row r="36" spans="1:20" x14ac:dyDescent="0.2">
      <c r="A36" s="48" t="s">
        <v>64</v>
      </c>
      <c r="B36" s="49" t="s">
        <v>474</v>
      </c>
      <c r="C36" s="48">
        <v>36461.432999999997</v>
      </c>
      <c r="D36" s="48" t="s">
        <v>52</v>
      </c>
      <c r="E36">
        <f t="shared" si="1"/>
        <v>2598.0227172847422</v>
      </c>
      <c r="F36">
        <f t="shared" si="2"/>
        <v>2598</v>
      </c>
      <c r="G36" s="12">
        <f t="shared" si="3"/>
        <v>6.7199999997683335E-2</v>
      </c>
      <c r="I36">
        <f t="shared" si="4"/>
        <v>6.7199999997683335E-2</v>
      </c>
      <c r="P36" s="59">
        <f t="shared" si="6"/>
        <v>0.15241336990006815</v>
      </c>
      <c r="Q36" s="2">
        <f t="shared" si="5"/>
        <v>21442.932999999997</v>
      </c>
      <c r="R36" s="61">
        <f t="shared" si="7"/>
        <v>7.2613184101206624E-3</v>
      </c>
      <c r="S36" s="63">
        <v>0.1</v>
      </c>
      <c r="T36" s="61">
        <f t="shared" si="8"/>
        <v>7.2613184101206628E-4</v>
      </c>
    </row>
    <row r="37" spans="1:20" x14ac:dyDescent="0.2">
      <c r="A37" s="48" t="s">
        <v>64</v>
      </c>
      <c r="B37" s="49" t="s">
        <v>474</v>
      </c>
      <c r="C37" s="48">
        <v>36526.542999999998</v>
      </c>
      <c r="D37" s="48" t="s">
        <v>52</v>
      </c>
      <c r="E37">
        <f t="shared" si="1"/>
        <v>2620.0334674284159</v>
      </c>
      <c r="F37">
        <f t="shared" si="2"/>
        <v>2620</v>
      </c>
      <c r="G37" s="12">
        <f t="shared" si="3"/>
        <v>9.8999999994703103E-2</v>
      </c>
      <c r="I37">
        <f t="shared" si="4"/>
        <v>9.8999999994703103E-2</v>
      </c>
      <c r="P37" s="59">
        <f t="shared" si="6"/>
        <v>0.15540936743997052</v>
      </c>
      <c r="Q37" s="2">
        <f t="shared" si="5"/>
        <v>21508.042999999998</v>
      </c>
      <c r="R37" s="61">
        <f t="shared" si="7"/>
        <v>3.182016735575196E-3</v>
      </c>
      <c r="S37" s="63">
        <v>0.1</v>
      </c>
      <c r="T37" s="61">
        <f t="shared" si="8"/>
        <v>3.182016735575196E-4</v>
      </c>
    </row>
    <row r="38" spans="1:20" x14ac:dyDescent="0.2">
      <c r="A38" s="48" t="s">
        <v>64</v>
      </c>
      <c r="B38" s="49" t="s">
        <v>474</v>
      </c>
      <c r="C38" s="48">
        <v>36541.281000000003</v>
      </c>
      <c r="D38" s="48" t="s">
        <v>52</v>
      </c>
      <c r="E38">
        <f t="shared" si="1"/>
        <v>2625.0157195497113</v>
      </c>
      <c r="F38">
        <f t="shared" si="2"/>
        <v>2625</v>
      </c>
      <c r="G38" s="12">
        <f t="shared" si="3"/>
        <v>4.6500000004016329E-2</v>
      </c>
      <c r="I38">
        <f t="shared" si="4"/>
        <v>4.6500000004016329E-2</v>
      </c>
      <c r="P38" s="59">
        <f t="shared" si="6"/>
        <v>0.15609297616510548</v>
      </c>
      <c r="Q38" s="2">
        <f t="shared" si="5"/>
        <v>21522.781000000003</v>
      </c>
      <c r="R38" s="61">
        <f t="shared" si="7"/>
        <v>1.2010620423845054E-2</v>
      </c>
      <c r="S38" s="63">
        <v>0.1</v>
      </c>
      <c r="T38" s="61">
        <f t="shared" si="8"/>
        <v>1.2010620423845055E-3</v>
      </c>
    </row>
    <row r="39" spans="1:20" x14ac:dyDescent="0.2">
      <c r="A39" s="48" t="s">
        <v>64</v>
      </c>
      <c r="B39" s="49" t="s">
        <v>474</v>
      </c>
      <c r="C39" s="48">
        <v>36541.366999999998</v>
      </c>
      <c r="D39" s="48" t="s">
        <v>52</v>
      </c>
      <c r="E39">
        <f t="shared" si="1"/>
        <v>2625.0447922653043</v>
      </c>
      <c r="F39">
        <f t="shared" si="2"/>
        <v>2625</v>
      </c>
      <c r="G39" s="12">
        <f t="shared" si="3"/>
        <v>0.13249999999970896</v>
      </c>
      <c r="I39">
        <f t="shared" si="4"/>
        <v>0.13249999999970896</v>
      </c>
      <c r="P39" s="59">
        <f t="shared" si="6"/>
        <v>0.15609297616510548</v>
      </c>
      <c r="Q39" s="2">
        <f t="shared" si="5"/>
        <v>21522.866999999998</v>
      </c>
      <c r="R39" s="61">
        <f t="shared" si="7"/>
        <v>5.566285243409682E-4</v>
      </c>
      <c r="S39" s="63">
        <v>0.1</v>
      </c>
      <c r="T39" s="61">
        <f t="shared" si="8"/>
        <v>5.5662852434096824E-5</v>
      </c>
    </row>
    <row r="40" spans="1:20" x14ac:dyDescent="0.2">
      <c r="A40" s="48" t="s">
        <v>64</v>
      </c>
      <c r="B40" s="49" t="s">
        <v>474</v>
      </c>
      <c r="C40" s="48">
        <v>36603.436000000002</v>
      </c>
      <c r="D40" s="48" t="s">
        <v>52</v>
      </c>
      <c r="E40">
        <f t="shared" si="1"/>
        <v>2646.027517663365</v>
      </c>
      <c r="F40">
        <f t="shared" si="2"/>
        <v>2646</v>
      </c>
      <c r="G40" s="12">
        <f t="shared" si="3"/>
        <v>8.1400000002759043E-2</v>
      </c>
      <c r="I40">
        <f t="shared" si="4"/>
        <v>8.1400000002759043E-2</v>
      </c>
      <c r="P40" s="59">
        <f t="shared" si="6"/>
        <v>0.15897505359262115</v>
      </c>
      <c r="Q40" s="2">
        <f t="shared" si="5"/>
        <v>21584.936000000002</v>
      </c>
      <c r="R40" s="61">
        <f t="shared" si="7"/>
        <v>6.0178889394699783E-3</v>
      </c>
      <c r="S40" s="63">
        <v>0.1</v>
      </c>
      <c r="T40" s="61">
        <f t="shared" si="8"/>
        <v>6.0178889394699783E-4</v>
      </c>
    </row>
    <row r="41" spans="1:20" x14ac:dyDescent="0.2">
      <c r="A41" s="48" t="s">
        <v>64</v>
      </c>
      <c r="B41" s="49" t="s">
        <v>474</v>
      </c>
      <c r="C41" s="48">
        <v>36606.42</v>
      </c>
      <c r="D41" s="48" t="s">
        <v>52</v>
      </c>
      <c r="E41">
        <f t="shared" si="1"/>
        <v>2647.0362732835256</v>
      </c>
      <c r="F41">
        <f t="shared" si="2"/>
        <v>2647</v>
      </c>
      <c r="G41" s="12">
        <f t="shared" si="3"/>
        <v>0.10729999999603024</v>
      </c>
      <c r="I41">
        <f t="shared" si="4"/>
        <v>0.10729999999603024</v>
      </c>
      <c r="P41" s="59">
        <f t="shared" si="6"/>
        <v>0.15911273540639087</v>
      </c>
      <c r="Q41" s="2">
        <f t="shared" si="5"/>
        <v>21587.919999999998</v>
      </c>
      <c r="R41" s="61">
        <f t="shared" si="7"/>
        <v>2.6845595507040388E-3</v>
      </c>
      <c r="S41" s="63">
        <v>0.1</v>
      </c>
      <c r="T41" s="61">
        <f t="shared" si="8"/>
        <v>2.6845595507040391E-4</v>
      </c>
    </row>
    <row r="42" spans="1:20" x14ac:dyDescent="0.2">
      <c r="A42" s="48" t="s">
        <v>64</v>
      </c>
      <c r="B42" s="49" t="s">
        <v>474</v>
      </c>
      <c r="C42" s="48">
        <v>36612.385000000002</v>
      </c>
      <c r="D42" s="48" t="s">
        <v>52</v>
      </c>
      <c r="E42">
        <f t="shared" si="1"/>
        <v>2649.0527703593525</v>
      </c>
      <c r="F42">
        <f t="shared" si="2"/>
        <v>2649</v>
      </c>
      <c r="G42" s="12">
        <f t="shared" si="3"/>
        <v>0.15610000000015134</v>
      </c>
      <c r="I42">
        <f t="shared" si="4"/>
        <v>0.15610000000015134</v>
      </c>
      <c r="P42" s="59">
        <f t="shared" si="6"/>
        <v>0.1593882190425232</v>
      </c>
      <c r="Q42" s="2">
        <f t="shared" si="5"/>
        <v>21593.885000000002</v>
      </c>
      <c r="R42" s="61">
        <f t="shared" si="7"/>
        <v>1.0812384470616945E-5</v>
      </c>
      <c r="S42" s="63">
        <v>0.1</v>
      </c>
      <c r="T42" s="61">
        <f t="shared" si="8"/>
        <v>1.0812384470616944E-6</v>
      </c>
    </row>
    <row r="43" spans="1:20" x14ac:dyDescent="0.2">
      <c r="A43" s="48" t="s">
        <v>64</v>
      </c>
      <c r="B43" s="49" t="s">
        <v>474</v>
      </c>
      <c r="C43" s="48">
        <v>36686.406999999999</v>
      </c>
      <c r="D43" s="48" t="s">
        <v>52</v>
      </c>
      <c r="E43">
        <f t="shared" si="1"/>
        <v>2674.0762651702098</v>
      </c>
      <c r="F43">
        <f t="shared" si="2"/>
        <v>2674</v>
      </c>
      <c r="G43" s="12">
        <f t="shared" si="3"/>
        <v>0.22559999999793945</v>
      </c>
      <c r="I43">
        <f t="shared" si="4"/>
        <v>0.22559999999793945</v>
      </c>
      <c r="P43" s="59">
        <f t="shared" si="6"/>
        <v>0.1628452654608723</v>
      </c>
      <c r="Q43" s="2">
        <f t="shared" si="5"/>
        <v>21667.906999999999</v>
      </c>
      <c r="R43" s="61">
        <f t="shared" si="7"/>
        <v>3.9381567068177683E-3</v>
      </c>
      <c r="S43" s="63">
        <v>0.1</v>
      </c>
      <c r="T43" s="61">
        <f t="shared" si="8"/>
        <v>3.9381567068177688E-4</v>
      </c>
    </row>
    <row r="44" spans="1:20" x14ac:dyDescent="0.2">
      <c r="A44" s="48" t="s">
        <v>64</v>
      </c>
      <c r="B44" s="49" t="s">
        <v>474</v>
      </c>
      <c r="C44" s="48">
        <v>36810.510999999999</v>
      </c>
      <c r="D44" s="48" t="s">
        <v>52</v>
      </c>
      <c r="E44">
        <f t="shared" si="1"/>
        <v>2716.0302221020238</v>
      </c>
      <c r="F44">
        <f t="shared" si="2"/>
        <v>2716</v>
      </c>
      <c r="G44" s="12">
        <f t="shared" si="3"/>
        <v>8.93999999971129E-2</v>
      </c>
      <c r="I44">
        <f t="shared" si="4"/>
        <v>8.93999999971129E-2</v>
      </c>
      <c r="P44" s="59">
        <f t="shared" si="6"/>
        <v>0.16870938747374239</v>
      </c>
      <c r="Q44" s="2">
        <f t="shared" si="5"/>
        <v>21792.010999999999</v>
      </c>
      <c r="R44" s="61">
        <f t="shared" si="7"/>
        <v>6.2899789419181553E-3</v>
      </c>
      <c r="S44" s="63">
        <v>0.1</v>
      </c>
      <c r="T44" s="61">
        <f t="shared" si="8"/>
        <v>6.289978941918156E-4</v>
      </c>
    </row>
    <row r="45" spans="1:20" x14ac:dyDescent="0.2">
      <c r="A45" s="48" t="s">
        <v>64</v>
      </c>
      <c r="B45" s="49" t="s">
        <v>474</v>
      </c>
      <c r="C45" s="48">
        <v>37017.616999999998</v>
      </c>
      <c r="D45" s="48" t="s">
        <v>52</v>
      </c>
      <c r="E45">
        <f t="shared" si="1"/>
        <v>2786.0434062404911</v>
      </c>
      <c r="F45">
        <f t="shared" si="2"/>
        <v>2786</v>
      </c>
      <c r="G45" s="12">
        <f t="shared" si="3"/>
        <v>0.12840000000142027</v>
      </c>
      <c r="I45">
        <f t="shared" si="4"/>
        <v>0.12840000000142027</v>
      </c>
      <c r="P45" s="59">
        <f t="shared" si="6"/>
        <v>0.17863973538984168</v>
      </c>
      <c r="Q45" s="2">
        <f t="shared" si="5"/>
        <v>21999.116999999998</v>
      </c>
      <c r="R45" s="61">
        <f t="shared" si="7"/>
        <v>2.5240310118986031E-3</v>
      </c>
      <c r="S45" s="63">
        <v>0.1</v>
      </c>
      <c r="T45" s="61">
        <f t="shared" si="8"/>
        <v>2.5240310118986031E-4</v>
      </c>
    </row>
    <row r="46" spans="1:20" x14ac:dyDescent="0.2">
      <c r="A46" s="48" t="s">
        <v>64</v>
      </c>
      <c r="B46" s="49" t="s">
        <v>474</v>
      </c>
      <c r="C46" s="48">
        <v>37020.538</v>
      </c>
      <c r="D46" s="48" t="s">
        <v>52</v>
      </c>
      <c r="E46">
        <f t="shared" si="1"/>
        <v>2787.0308644062065</v>
      </c>
      <c r="F46">
        <f t="shared" si="2"/>
        <v>2787</v>
      </c>
      <c r="G46" s="12">
        <f t="shared" si="3"/>
        <v>9.1300000000046566E-2</v>
      </c>
      <c r="I46">
        <f t="shared" si="4"/>
        <v>9.1300000000046566E-2</v>
      </c>
      <c r="P46" s="59">
        <f t="shared" si="6"/>
        <v>0.17878301760461079</v>
      </c>
      <c r="Q46" s="2">
        <f t="shared" si="5"/>
        <v>22002.038</v>
      </c>
      <c r="R46" s="61">
        <f t="shared" si="7"/>
        <v>7.6532783692004943E-3</v>
      </c>
      <c r="S46" s="63">
        <v>0.1</v>
      </c>
      <c r="T46" s="61">
        <f t="shared" si="8"/>
        <v>7.6532783692004943E-4</v>
      </c>
    </row>
    <row r="47" spans="1:20" x14ac:dyDescent="0.2">
      <c r="A47" s="48" t="s">
        <v>64</v>
      </c>
      <c r="B47" s="49" t="s">
        <v>474</v>
      </c>
      <c r="C47" s="48">
        <v>37020.580999999998</v>
      </c>
      <c r="D47" s="48" t="s">
        <v>52</v>
      </c>
      <c r="E47">
        <f t="shared" si="1"/>
        <v>2787.0454007640028</v>
      </c>
      <c r="F47">
        <f t="shared" si="2"/>
        <v>2787</v>
      </c>
      <c r="G47" s="12">
        <f t="shared" si="3"/>
        <v>0.13429999999789288</v>
      </c>
      <c r="I47">
        <f t="shared" si="4"/>
        <v>0.13429999999789288</v>
      </c>
      <c r="P47" s="59">
        <f t="shared" si="6"/>
        <v>0.17878301760461079</v>
      </c>
      <c r="Q47" s="2">
        <f t="shared" si="5"/>
        <v>22002.080999999998</v>
      </c>
      <c r="R47" s="61">
        <f t="shared" si="7"/>
        <v>1.9787388553995757E-3</v>
      </c>
      <c r="S47" s="63">
        <v>0.1</v>
      </c>
      <c r="T47" s="61">
        <f t="shared" si="8"/>
        <v>1.9787388553995757E-4</v>
      </c>
    </row>
    <row r="48" spans="1:20" x14ac:dyDescent="0.2">
      <c r="A48" s="48" t="s">
        <v>64</v>
      </c>
      <c r="B48" s="49" t="s">
        <v>474</v>
      </c>
      <c r="C48" s="48">
        <v>37112.472999999998</v>
      </c>
      <c r="D48" s="48" t="s">
        <v>52</v>
      </c>
      <c r="E48">
        <f t="shared" si="1"/>
        <v>2818.1099354315261</v>
      </c>
      <c r="F48">
        <f t="shared" si="2"/>
        <v>2818</v>
      </c>
      <c r="G48" s="12">
        <f t="shared" si="3"/>
        <v>0.32519999999931315</v>
      </c>
      <c r="I48">
        <f t="shared" si="4"/>
        <v>0.32519999999931315</v>
      </c>
      <c r="P48" s="59">
        <f t="shared" si="6"/>
        <v>0.18324460768313694</v>
      </c>
      <c r="Q48" s="2">
        <f t="shared" si="5"/>
        <v>22093.972999999998</v>
      </c>
      <c r="R48" s="61">
        <f t="shared" si="7"/>
        <v>2.0151333407639499E-2</v>
      </c>
      <c r="S48" s="63">
        <v>0.1</v>
      </c>
      <c r="T48" s="61">
        <f t="shared" si="8"/>
        <v>2.0151333407639502E-3</v>
      </c>
    </row>
    <row r="49" spans="1:20" x14ac:dyDescent="0.2">
      <c r="A49" s="48" t="s">
        <v>64</v>
      </c>
      <c r="B49" s="49" t="s">
        <v>474</v>
      </c>
      <c r="C49" s="48">
        <v>37171.366999999998</v>
      </c>
      <c r="D49" s="48" t="s">
        <v>52</v>
      </c>
      <c r="E49">
        <f t="shared" si="1"/>
        <v>2838.0193367364177</v>
      </c>
      <c r="F49">
        <f t="shared" si="2"/>
        <v>2838</v>
      </c>
      <c r="G49" s="12">
        <f t="shared" si="3"/>
        <v>5.7199999995646067E-2</v>
      </c>
      <c r="I49">
        <f t="shared" si="4"/>
        <v>5.7199999995646067E-2</v>
      </c>
      <c r="P49" s="59">
        <f t="shared" si="6"/>
        <v>0.18614345435587268</v>
      </c>
      <c r="Q49" s="2">
        <f t="shared" si="5"/>
        <v>22152.866999999998</v>
      </c>
      <c r="R49" s="61">
        <f t="shared" si="7"/>
        <v>1.6626414422347843E-2</v>
      </c>
      <c r="S49" s="63">
        <v>0.1</v>
      </c>
      <c r="T49" s="61">
        <f t="shared" si="8"/>
        <v>1.6626414422347845E-3</v>
      </c>
    </row>
    <row r="50" spans="1:20" x14ac:dyDescent="0.2">
      <c r="A50" s="48" t="s">
        <v>64</v>
      </c>
      <c r="B50" s="49" t="s">
        <v>474</v>
      </c>
      <c r="C50" s="48">
        <v>37375.601999999999</v>
      </c>
      <c r="D50" s="48" t="s">
        <v>52</v>
      </c>
      <c r="E50">
        <f t="shared" si="1"/>
        <v>2907.0619654507955</v>
      </c>
      <c r="F50">
        <f t="shared" si="2"/>
        <v>2907</v>
      </c>
      <c r="G50" s="12">
        <f t="shared" si="3"/>
        <v>0.18329999999696156</v>
      </c>
      <c r="I50">
        <f t="shared" si="4"/>
        <v>0.18329999999696156</v>
      </c>
      <c r="P50" s="59">
        <f t="shared" si="6"/>
        <v>0.19626730417158655</v>
      </c>
      <c r="Q50" s="2">
        <f t="shared" si="5"/>
        <v>22357.101999999999</v>
      </c>
      <c r="R50" s="61">
        <f t="shared" si="7"/>
        <v>1.6815097755724679E-4</v>
      </c>
      <c r="S50" s="63">
        <v>0.1</v>
      </c>
      <c r="T50" s="61">
        <f t="shared" si="8"/>
        <v>1.6815097755724679E-5</v>
      </c>
    </row>
    <row r="51" spans="1:20" x14ac:dyDescent="0.2">
      <c r="A51" s="48" t="s">
        <v>64</v>
      </c>
      <c r="B51" s="49" t="s">
        <v>474</v>
      </c>
      <c r="C51" s="48">
        <v>37940.644</v>
      </c>
      <c r="D51" s="48" t="s">
        <v>52</v>
      </c>
      <c r="E51">
        <f t="shared" si="1"/>
        <v>3098.0771441127745</v>
      </c>
      <c r="F51">
        <f t="shared" si="2"/>
        <v>3098</v>
      </c>
      <c r="G51" s="12">
        <f t="shared" si="3"/>
        <v>0.22819999999774154</v>
      </c>
      <c r="I51">
        <f t="shared" si="4"/>
        <v>0.22819999999774154</v>
      </c>
      <c r="P51" s="59">
        <f t="shared" si="6"/>
        <v>0.22528456536127431</v>
      </c>
      <c r="Q51" s="2">
        <f t="shared" si="5"/>
        <v>22922.144</v>
      </c>
      <c r="R51" s="61">
        <f t="shared" si="7"/>
        <v>8.4997591195128361E-6</v>
      </c>
      <c r="S51" s="63">
        <v>0.1</v>
      </c>
      <c r="T51" s="61">
        <f t="shared" si="8"/>
        <v>8.4997591195128363E-7</v>
      </c>
    </row>
    <row r="52" spans="1:20" x14ac:dyDescent="0.2">
      <c r="A52" s="48" t="s">
        <v>64</v>
      </c>
      <c r="B52" s="49" t="s">
        <v>474</v>
      </c>
      <c r="C52" s="48">
        <v>37946.472999999998</v>
      </c>
      <c r="D52" s="48" t="s">
        <v>52</v>
      </c>
      <c r="E52">
        <f t="shared" si="1"/>
        <v>3100.0476657313807</v>
      </c>
      <c r="F52">
        <f t="shared" si="2"/>
        <v>3100</v>
      </c>
      <c r="G52" s="12">
        <f t="shared" si="3"/>
        <v>0.14099999999598367</v>
      </c>
      <c r="I52">
        <f t="shared" si="4"/>
        <v>0.14099999999598367</v>
      </c>
      <c r="P52" s="59">
        <f t="shared" si="6"/>
        <v>0.22559613158098832</v>
      </c>
      <c r="Q52" s="2">
        <f t="shared" si="5"/>
        <v>22927.972999999998</v>
      </c>
      <c r="R52" s="61">
        <f t="shared" si="7"/>
        <v>7.156505479147421E-3</v>
      </c>
      <c r="S52" s="63">
        <v>0.1</v>
      </c>
      <c r="T52" s="61">
        <f t="shared" si="8"/>
        <v>7.1565054791474219E-4</v>
      </c>
    </row>
    <row r="53" spans="1:20" x14ac:dyDescent="0.2">
      <c r="A53" s="48" t="s">
        <v>64</v>
      </c>
      <c r="B53" s="49" t="s">
        <v>474</v>
      </c>
      <c r="C53" s="48">
        <v>37946.639999999999</v>
      </c>
      <c r="D53" s="48" t="s">
        <v>52</v>
      </c>
      <c r="E53">
        <f t="shared" ref="E53:E84" si="9">+(C53-C$7)/C$8</f>
        <v>3100.1041208884076</v>
      </c>
      <c r="F53">
        <f t="shared" ref="F53:F84" si="10">ROUND(2*E53,0)/2</f>
        <v>3100</v>
      </c>
      <c r="G53" s="12">
        <f t="shared" ref="G53:G84" si="11">+C53-(C$7+F53*C$8)</f>
        <v>0.30799999999726424</v>
      </c>
      <c r="I53">
        <f t="shared" ref="I53:I84" si="12">+G53</f>
        <v>0.30799999999726424</v>
      </c>
      <c r="P53" s="59">
        <f t="shared" si="6"/>
        <v>0.22559613158098832</v>
      </c>
      <c r="Q53" s="2">
        <f t="shared" ref="Q53:Q84" si="13">+C53-15018.5</f>
        <v>22928.14</v>
      </c>
      <c r="R53" s="61">
        <f t="shared" si="7"/>
        <v>6.7903975299669159E-3</v>
      </c>
      <c r="S53" s="63">
        <v>0.1</v>
      </c>
      <c r="T53" s="61">
        <f t="shared" si="8"/>
        <v>6.7903975299669168E-4</v>
      </c>
    </row>
    <row r="54" spans="1:20" x14ac:dyDescent="0.2">
      <c r="A54" s="48" t="s">
        <v>64</v>
      </c>
      <c r="B54" s="49" t="s">
        <v>474</v>
      </c>
      <c r="C54" s="48">
        <v>37958.396000000001</v>
      </c>
      <c r="D54" s="48" t="s">
        <v>52</v>
      </c>
      <c r="E54">
        <f t="shared" si="9"/>
        <v>3104.0782934992053</v>
      </c>
      <c r="F54">
        <f t="shared" si="10"/>
        <v>3104</v>
      </c>
      <c r="G54" s="12">
        <f t="shared" si="11"/>
        <v>0.23159999999916181</v>
      </c>
      <c r="I54">
        <f t="shared" si="12"/>
        <v>0.23159999999916181</v>
      </c>
      <c r="P54" s="59">
        <f t="shared" si="6"/>
        <v>0.22621974405478767</v>
      </c>
      <c r="Q54" s="2">
        <f t="shared" si="13"/>
        <v>22939.896000000001</v>
      </c>
      <c r="R54" s="61">
        <f t="shared" si="7"/>
        <v>2.8947154026973216E-5</v>
      </c>
      <c r="S54" s="63">
        <v>0.1</v>
      </c>
      <c r="T54" s="61">
        <f t="shared" si="8"/>
        <v>2.8947154026973217E-6</v>
      </c>
    </row>
    <row r="55" spans="1:20" x14ac:dyDescent="0.2">
      <c r="A55" s="48" t="s">
        <v>64</v>
      </c>
      <c r="B55" s="49" t="s">
        <v>474</v>
      </c>
      <c r="C55" s="48">
        <v>37961.385000000002</v>
      </c>
      <c r="D55" s="48" t="s">
        <v>52</v>
      </c>
      <c r="E55">
        <f t="shared" si="9"/>
        <v>3105.08873939353</v>
      </c>
      <c r="F55">
        <f t="shared" si="10"/>
        <v>3105</v>
      </c>
      <c r="G55" s="12">
        <f t="shared" si="11"/>
        <v>0.26250000000436557</v>
      </c>
      <c r="I55">
        <f t="shared" si="12"/>
        <v>0.26250000000436557</v>
      </c>
      <c r="P55" s="59">
        <f t="shared" si="6"/>
        <v>0.22637574718039827</v>
      </c>
      <c r="Q55" s="2">
        <f t="shared" si="13"/>
        <v>22942.885000000002</v>
      </c>
      <c r="R55" s="61">
        <f t="shared" si="7"/>
        <v>1.30496164208991E-3</v>
      </c>
      <c r="S55" s="63">
        <v>0.1</v>
      </c>
      <c r="T55" s="61">
        <f t="shared" si="8"/>
        <v>1.3049616420899101E-4</v>
      </c>
    </row>
    <row r="56" spans="1:20" x14ac:dyDescent="0.2">
      <c r="A56" s="48" t="s">
        <v>64</v>
      </c>
      <c r="B56" s="49" t="s">
        <v>474</v>
      </c>
      <c r="C56" s="48">
        <v>37964.256999999998</v>
      </c>
      <c r="D56" s="48" t="s">
        <v>52</v>
      </c>
      <c r="E56">
        <f t="shared" si="9"/>
        <v>3106.0596328724505</v>
      </c>
      <c r="F56">
        <f t="shared" si="10"/>
        <v>3106</v>
      </c>
      <c r="G56" s="12">
        <f t="shared" si="11"/>
        <v>0.17639999999664724</v>
      </c>
      <c r="I56">
        <f t="shared" si="12"/>
        <v>0.17639999999664724</v>
      </c>
      <c r="P56" s="59">
        <f t="shared" si="6"/>
        <v>0.22653179030887308</v>
      </c>
      <c r="Q56" s="2">
        <f t="shared" si="13"/>
        <v>22945.756999999998</v>
      </c>
      <c r="R56" s="61">
        <f t="shared" si="7"/>
        <v>2.5131963999089806E-3</v>
      </c>
      <c r="S56" s="63">
        <v>0.1</v>
      </c>
      <c r="T56" s="61">
        <f t="shared" si="8"/>
        <v>2.5131963999089807E-4</v>
      </c>
    </row>
    <row r="57" spans="1:20" x14ac:dyDescent="0.2">
      <c r="A57" s="48" t="s">
        <v>64</v>
      </c>
      <c r="B57" s="49" t="s">
        <v>474</v>
      </c>
      <c r="C57" s="48">
        <v>38085.663999999997</v>
      </c>
      <c r="D57" s="48" t="s">
        <v>52</v>
      </c>
      <c r="E57">
        <f t="shared" si="9"/>
        <v>3147.1018559210288</v>
      </c>
      <c r="F57">
        <f t="shared" si="10"/>
        <v>3147</v>
      </c>
      <c r="G57" s="12">
        <f t="shared" si="11"/>
        <v>0.30129999999917345</v>
      </c>
      <c r="I57">
        <f t="shared" si="12"/>
        <v>0.30129999999917345</v>
      </c>
      <c r="P57" s="59">
        <f t="shared" si="6"/>
        <v>0.23296400104248724</v>
      </c>
      <c r="Q57" s="2">
        <f t="shared" si="13"/>
        <v>23067.163999999997</v>
      </c>
      <c r="R57" s="61">
        <f t="shared" si="7"/>
        <v>4.6698087534082187E-3</v>
      </c>
      <c r="S57" s="63">
        <v>0.1</v>
      </c>
      <c r="T57" s="61">
        <f t="shared" si="8"/>
        <v>4.6698087534082189E-4</v>
      </c>
    </row>
    <row r="58" spans="1:20" x14ac:dyDescent="0.2">
      <c r="A58" s="48" t="s">
        <v>64</v>
      </c>
      <c r="B58" s="49" t="s">
        <v>474</v>
      </c>
      <c r="C58" s="48">
        <v>38106.372000000003</v>
      </c>
      <c r="D58" s="48" t="s">
        <v>52</v>
      </c>
      <c r="E58">
        <f t="shared" si="9"/>
        <v>3154.102295392313</v>
      </c>
      <c r="F58">
        <f t="shared" si="10"/>
        <v>3154</v>
      </c>
      <c r="G58" s="12">
        <f t="shared" si="11"/>
        <v>0.30260000000271248</v>
      </c>
      <c r="I58">
        <f t="shared" si="12"/>
        <v>0.30260000000271248</v>
      </c>
      <c r="P58" s="59">
        <f t="shared" si="6"/>
        <v>0.23406890384405962</v>
      </c>
      <c r="Q58" s="2">
        <f t="shared" si="13"/>
        <v>23087.872000000003</v>
      </c>
      <c r="R58" s="61">
        <f t="shared" si="7"/>
        <v>4.6965111407065241E-3</v>
      </c>
      <c r="S58" s="63">
        <v>0.1</v>
      </c>
      <c r="T58" s="61">
        <f t="shared" si="8"/>
        <v>4.6965111407065241E-4</v>
      </c>
    </row>
    <row r="59" spans="1:20" x14ac:dyDescent="0.2">
      <c r="A59" s="48" t="s">
        <v>64</v>
      </c>
      <c r="B59" s="49" t="s">
        <v>474</v>
      </c>
      <c r="C59" s="48">
        <v>38171.387999999999</v>
      </c>
      <c r="D59" s="48" t="s">
        <v>52</v>
      </c>
      <c r="E59">
        <f t="shared" si="9"/>
        <v>3176.0812683817308</v>
      </c>
      <c r="F59">
        <f t="shared" si="10"/>
        <v>3176</v>
      </c>
      <c r="G59" s="12">
        <f t="shared" si="11"/>
        <v>0.24039999999513384</v>
      </c>
      <c r="I59">
        <f t="shared" si="12"/>
        <v>0.24039999999513384</v>
      </c>
      <c r="P59" s="59">
        <f t="shared" si="6"/>
        <v>0.23755421641985</v>
      </c>
      <c r="Q59" s="2">
        <f t="shared" si="13"/>
        <v>23152.887999999999</v>
      </c>
      <c r="R59" s="61">
        <f t="shared" si="7"/>
        <v>8.098484157355269E-6</v>
      </c>
      <c r="S59" s="63">
        <v>0.1</v>
      </c>
      <c r="T59" s="61">
        <f t="shared" si="8"/>
        <v>8.0984841573552692E-7</v>
      </c>
    </row>
    <row r="60" spans="1:20" x14ac:dyDescent="0.2">
      <c r="A60" s="48" t="s">
        <v>64</v>
      </c>
      <c r="B60" s="49" t="s">
        <v>474</v>
      </c>
      <c r="C60" s="48">
        <v>38227.442999999999</v>
      </c>
      <c r="D60" s="48" t="s">
        <v>52</v>
      </c>
      <c r="E60">
        <f t="shared" si="9"/>
        <v>3195.0309320171723</v>
      </c>
      <c r="F60">
        <f t="shared" si="10"/>
        <v>3195</v>
      </c>
      <c r="G60" s="12">
        <f t="shared" si="11"/>
        <v>9.1499999994994141E-2</v>
      </c>
      <c r="I60">
        <f t="shared" si="12"/>
        <v>9.1499999994994141E-2</v>
      </c>
      <c r="P60" s="59">
        <f t="shared" si="6"/>
        <v>0.24057984021457926</v>
      </c>
      <c r="Q60" s="2">
        <f t="shared" si="13"/>
        <v>23208.942999999999</v>
      </c>
      <c r="R60" s="61">
        <f t="shared" si="7"/>
        <v>2.2224798759897028E-2</v>
      </c>
      <c r="S60" s="63">
        <v>0.1</v>
      </c>
      <c r="T60" s="61">
        <f t="shared" si="8"/>
        <v>2.2224798759897029E-3</v>
      </c>
    </row>
    <row r="61" spans="1:20" x14ac:dyDescent="0.2">
      <c r="A61" s="48" t="s">
        <v>64</v>
      </c>
      <c r="B61" s="49" t="s">
        <v>474</v>
      </c>
      <c r="C61" s="48">
        <v>38289.608</v>
      </c>
      <c r="D61" s="48" t="s">
        <v>52</v>
      </c>
      <c r="E61">
        <f t="shared" si="9"/>
        <v>3216.0461106791518</v>
      </c>
      <c r="F61">
        <f t="shared" si="10"/>
        <v>3216</v>
      </c>
      <c r="G61" s="12">
        <f t="shared" si="11"/>
        <v>0.13639999999577412</v>
      </c>
      <c r="I61">
        <f t="shared" si="12"/>
        <v>0.13639999999577412</v>
      </c>
      <c r="P61" s="59">
        <f t="shared" si="6"/>
        <v>0.24394075192754128</v>
      </c>
      <c r="Q61" s="2">
        <f t="shared" si="13"/>
        <v>23271.108</v>
      </c>
      <c r="R61" s="61">
        <f t="shared" si="7"/>
        <v>1.1565013326049881E-2</v>
      </c>
      <c r="S61" s="63">
        <v>0.1</v>
      </c>
      <c r="T61" s="61">
        <f t="shared" si="8"/>
        <v>1.1565013326049881E-3</v>
      </c>
    </row>
    <row r="62" spans="1:20" x14ac:dyDescent="0.2">
      <c r="A62" s="48" t="s">
        <v>64</v>
      </c>
      <c r="B62" s="49" t="s">
        <v>474</v>
      </c>
      <c r="C62" s="48">
        <v>38319.373</v>
      </c>
      <c r="D62" s="48" t="s">
        <v>52</v>
      </c>
      <c r="E62">
        <f t="shared" si="9"/>
        <v>3226.1083127683305</v>
      </c>
      <c r="F62">
        <f t="shared" si="10"/>
        <v>3226</v>
      </c>
      <c r="G62" s="12">
        <f t="shared" si="11"/>
        <v>0.32039999999688007</v>
      </c>
      <c r="I62">
        <f t="shared" si="12"/>
        <v>0.32039999999688007</v>
      </c>
      <c r="P62" s="59">
        <f t="shared" si="6"/>
        <v>0.24554738652053437</v>
      </c>
      <c r="Q62" s="2">
        <f t="shared" si="13"/>
        <v>23300.873</v>
      </c>
      <c r="R62" s="61">
        <f t="shared" si="7"/>
        <v>5.6029137442392095E-3</v>
      </c>
      <c r="S62" s="63">
        <v>0.1</v>
      </c>
      <c r="T62" s="61">
        <f t="shared" si="8"/>
        <v>5.6029137442392099E-4</v>
      </c>
    </row>
    <row r="63" spans="1:20" x14ac:dyDescent="0.2">
      <c r="A63" s="48" t="s">
        <v>64</v>
      </c>
      <c r="B63" s="49" t="s">
        <v>474</v>
      </c>
      <c r="C63" s="48">
        <v>38325.292000000001</v>
      </c>
      <c r="D63" s="48" t="s">
        <v>52</v>
      </c>
      <c r="E63">
        <f t="shared" si="9"/>
        <v>3228.1092593218618</v>
      </c>
      <c r="F63">
        <f t="shared" si="10"/>
        <v>3228</v>
      </c>
      <c r="G63" s="12">
        <f t="shared" si="11"/>
        <v>0.3231999999989057</v>
      </c>
      <c r="I63">
        <f t="shared" si="12"/>
        <v>0.3231999999989057</v>
      </c>
      <c r="P63" s="59">
        <f t="shared" si="6"/>
        <v>0.24586919347350439</v>
      </c>
      <c r="Q63" s="2">
        <f t="shared" si="13"/>
        <v>23306.792000000001</v>
      </c>
      <c r="R63" s="61">
        <f t="shared" si="7"/>
        <v>5.9800536378690492E-3</v>
      </c>
      <c r="S63" s="63">
        <v>0.1</v>
      </c>
      <c r="T63" s="61">
        <f t="shared" si="8"/>
        <v>5.9800536378690498E-4</v>
      </c>
    </row>
    <row r="64" spans="1:20" x14ac:dyDescent="0.2">
      <c r="A64" s="48" t="s">
        <v>64</v>
      </c>
      <c r="B64" s="49" t="s">
        <v>474</v>
      </c>
      <c r="C64" s="48">
        <v>38372.487999999998</v>
      </c>
      <c r="D64" s="48" t="s">
        <v>52</v>
      </c>
      <c r="E64">
        <f t="shared" si="9"/>
        <v>3244.0640951962396</v>
      </c>
      <c r="F64">
        <f t="shared" si="10"/>
        <v>3244</v>
      </c>
      <c r="G64" s="12">
        <f t="shared" si="11"/>
        <v>0.18959999999788124</v>
      </c>
      <c r="I64">
        <f t="shared" si="12"/>
        <v>0.18959999999788124</v>
      </c>
      <c r="P64" s="59">
        <f t="shared" si="6"/>
        <v>0.24844940950972086</v>
      </c>
      <c r="Q64" s="2">
        <f t="shared" si="13"/>
        <v>23353.987999999998</v>
      </c>
      <c r="R64" s="61">
        <f t="shared" si="7"/>
        <v>3.4632529998921994E-3</v>
      </c>
      <c r="S64" s="63">
        <v>0.1</v>
      </c>
      <c r="T64" s="61">
        <f t="shared" si="8"/>
        <v>3.4632529998921996E-4</v>
      </c>
    </row>
    <row r="65" spans="1:20" x14ac:dyDescent="0.2">
      <c r="A65" s="48" t="s">
        <v>64</v>
      </c>
      <c r="B65" s="49" t="s">
        <v>474</v>
      </c>
      <c r="C65" s="48">
        <v>38378.563000000002</v>
      </c>
      <c r="D65" s="48" t="s">
        <v>52</v>
      </c>
      <c r="E65">
        <f t="shared" si="9"/>
        <v>3246.117778303641</v>
      </c>
      <c r="F65">
        <f t="shared" si="10"/>
        <v>3246</v>
      </c>
      <c r="G65" s="12">
        <f t="shared" si="11"/>
        <v>0.34840000000258442</v>
      </c>
      <c r="I65">
        <f t="shared" si="12"/>
        <v>0.34840000000258442</v>
      </c>
      <c r="P65" s="59">
        <f t="shared" si="6"/>
        <v>0.24877265656580499</v>
      </c>
      <c r="Q65" s="2">
        <f t="shared" si="13"/>
        <v>23360.063000000002</v>
      </c>
      <c r="R65" s="61">
        <f t="shared" si="7"/>
        <v>9.9256075602699965E-3</v>
      </c>
      <c r="S65" s="63">
        <v>0.1</v>
      </c>
      <c r="T65" s="61">
        <f t="shared" si="8"/>
        <v>9.9256075602699965E-4</v>
      </c>
    </row>
    <row r="66" spans="1:20" x14ac:dyDescent="0.2">
      <c r="A66" s="48" t="s">
        <v>64</v>
      </c>
      <c r="B66" s="49" t="s">
        <v>474</v>
      </c>
      <c r="C66" s="48">
        <v>38399.252999999997</v>
      </c>
      <c r="D66" s="48" t="s">
        <v>52</v>
      </c>
      <c r="E66">
        <f t="shared" si="9"/>
        <v>3253.1121327879368</v>
      </c>
      <c r="F66">
        <f t="shared" si="10"/>
        <v>3253</v>
      </c>
      <c r="G66" s="12">
        <f t="shared" si="11"/>
        <v>0.33169999999518041</v>
      </c>
      <c r="I66">
        <f t="shared" si="12"/>
        <v>0.33169999999518041</v>
      </c>
      <c r="P66" s="59">
        <f t="shared" si="6"/>
        <v>0.24990528135232426</v>
      </c>
      <c r="Q66" s="2">
        <f t="shared" si="13"/>
        <v>23380.752999999997</v>
      </c>
      <c r="R66" s="61">
        <f t="shared" si="7"/>
        <v>6.690375997863999E-3</v>
      </c>
      <c r="S66" s="63">
        <v>0.1</v>
      </c>
      <c r="T66" s="61">
        <f t="shared" si="8"/>
        <v>6.6903759978639995E-4</v>
      </c>
    </row>
    <row r="67" spans="1:20" x14ac:dyDescent="0.2">
      <c r="A67" s="48" t="s">
        <v>64</v>
      </c>
      <c r="B67" s="49" t="s">
        <v>474</v>
      </c>
      <c r="C67" s="48">
        <v>38579.476000000002</v>
      </c>
      <c r="D67" s="48" t="s">
        <v>52</v>
      </c>
      <c r="E67">
        <f t="shared" si="9"/>
        <v>3314.037388864474</v>
      </c>
      <c r="F67">
        <f t="shared" si="10"/>
        <v>3314</v>
      </c>
      <c r="G67" s="12">
        <f t="shared" si="11"/>
        <v>0.11059999999997672</v>
      </c>
      <c r="I67">
        <f t="shared" si="12"/>
        <v>0.11059999999997672</v>
      </c>
      <c r="P67" s="59">
        <f t="shared" si="6"/>
        <v>0.2598582632896545</v>
      </c>
      <c r="Q67" s="2">
        <f t="shared" si="13"/>
        <v>23560.976000000002</v>
      </c>
      <c r="R67" s="61">
        <f t="shared" si="7"/>
        <v>2.2278029160250776E-2</v>
      </c>
      <c r="S67" s="63">
        <v>0.1</v>
      </c>
      <c r="T67" s="61">
        <f t="shared" si="8"/>
        <v>2.2278029160250775E-3</v>
      </c>
    </row>
    <row r="68" spans="1:20" x14ac:dyDescent="0.2">
      <c r="A68" s="48" t="s">
        <v>64</v>
      </c>
      <c r="B68" s="49" t="s">
        <v>474</v>
      </c>
      <c r="C68" s="48">
        <v>38585.464999999997</v>
      </c>
      <c r="D68" s="48" t="s">
        <v>52</v>
      </c>
      <c r="E68">
        <f t="shared" si="9"/>
        <v>3316.0619992562779</v>
      </c>
      <c r="F68">
        <f t="shared" si="10"/>
        <v>3316</v>
      </c>
      <c r="G68" s="12">
        <f t="shared" si="11"/>
        <v>0.18339999999443535</v>
      </c>
      <c r="I68">
        <f t="shared" si="12"/>
        <v>0.18339999999443535</v>
      </c>
      <c r="P68" s="59">
        <f t="shared" si="6"/>
        <v>0.260187110746738</v>
      </c>
      <c r="Q68" s="2">
        <f t="shared" si="13"/>
        <v>23566.964999999997</v>
      </c>
      <c r="R68" s="61">
        <f t="shared" si="7"/>
        <v>5.8962603776863938E-3</v>
      </c>
      <c r="S68" s="63">
        <v>0.1</v>
      </c>
      <c r="T68" s="61">
        <f t="shared" si="8"/>
        <v>5.8962603776863945E-4</v>
      </c>
    </row>
    <row r="69" spans="1:20" x14ac:dyDescent="0.2">
      <c r="A69" s="48" t="s">
        <v>64</v>
      </c>
      <c r="B69" s="49" t="s">
        <v>474</v>
      </c>
      <c r="C69" s="48">
        <v>38591.464999999997</v>
      </c>
      <c r="D69" s="48" t="s">
        <v>52</v>
      </c>
      <c r="E69">
        <f t="shared" si="9"/>
        <v>3318.0903282512409</v>
      </c>
      <c r="F69">
        <f t="shared" si="10"/>
        <v>3318</v>
      </c>
      <c r="G69" s="12">
        <f t="shared" si="11"/>
        <v>0.26719999999477295</v>
      </c>
      <c r="I69">
        <f t="shared" si="12"/>
        <v>0.26719999999477295</v>
      </c>
      <c r="P69" s="59">
        <f t="shared" si="6"/>
        <v>0.26051611821527859</v>
      </c>
      <c r="Q69" s="2">
        <f t="shared" si="13"/>
        <v>23572.964999999997</v>
      </c>
      <c r="R69" s="61">
        <f t="shared" si="7"/>
        <v>4.46742756422567E-5</v>
      </c>
      <c r="S69" s="63">
        <v>0.1</v>
      </c>
      <c r="T69" s="61">
        <f t="shared" si="8"/>
        <v>4.4674275642256702E-6</v>
      </c>
    </row>
    <row r="70" spans="1:20" x14ac:dyDescent="0.2">
      <c r="A70" s="48" t="s">
        <v>64</v>
      </c>
      <c r="B70" s="49" t="s">
        <v>474</v>
      </c>
      <c r="C70" s="48">
        <v>38653.616000000002</v>
      </c>
      <c r="D70" s="48" t="s">
        <v>52</v>
      </c>
      <c r="E70">
        <f t="shared" si="9"/>
        <v>3339.1007741455664</v>
      </c>
      <c r="F70">
        <f t="shared" si="10"/>
        <v>3339</v>
      </c>
      <c r="G70" s="12">
        <f t="shared" si="11"/>
        <v>0.29809999999997672</v>
      </c>
      <c r="I70">
        <f t="shared" si="12"/>
        <v>0.29809999999997672</v>
      </c>
      <c r="P70" s="59">
        <f t="shared" si="6"/>
        <v>0.26398035732667902</v>
      </c>
      <c r="Q70" s="2">
        <f t="shared" si="13"/>
        <v>23635.116000000002</v>
      </c>
      <c r="R70" s="61">
        <f t="shared" si="7"/>
        <v>1.1641500161535174E-3</v>
      </c>
      <c r="S70" s="63">
        <v>0.1</v>
      </c>
      <c r="T70" s="61">
        <f t="shared" si="8"/>
        <v>1.1641500161535175E-4</v>
      </c>
    </row>
    <row r="71" spans="1:20" x14ac:dyDescent="0.2">
      <c r="A71" s="48" t="s">
        <v>64</v>
      </c>
      <c r="B71" s="49" t="s">
        <v>474</v>
      </c>
      <c r="C71" s="48">
        <v>38671.319000000003</v>
      </c>
      <c r="D71" s="48" t="s">
        <v>52</v>
      </c>
      <c r="E71">
        <f t="shared" si="9"/>
        <v>3345.0853588452051</v>
      </c>
      <c r="F71">
        <f t="shared" si="10"/>
        <v>3345</v>
      </c>
      <c r="G71" s="12">
        <f t="shared" si="11"/>
        <v>0.25250000000232831</v>
      </c>
      <c r="I71">
        <f t="shared" si="12"/>
        <v>0.25250000000232831</v>
      </c>
      <c r="P71" s="59">
        <f t="shared" si="6"/>
        <v>0.26497338016194311</v>
      </c>
      <c r="Q71" s="2">
        <f t="shared" si="13"/>
        <v>23652.819000000003</v>
      </c>
      <c r="R71" s="61">
        <f t="shared" si="7"/>
        <v>1.5558521260627213E-4</v>
      </c>
      <c r="S71" s="63">
        <v>0.1</v>
      </c>
      <c r="T71" s="61">
        <f t="shared" si="8"/>
        <v>1.5558521260627214E-5</v>
      </c>
    </row>
    <row r="72" spans="1:20" x14ac:dyDescent="0.2">
      <c r="A72" s="48" t="s">
        <v>64</v>
      </c>
      <c r="B72" s="49" t="s">
        <v>474</v>
      </c>
      <c r="C72" s="48">
        <v>38674.315999999999</v>
      </c>
      <c r="D72" s="48" t="s">
        <v>52</v>
      </c>
      <c r="E72">
        <f t="shared" si="9"/>
        <v>3346.0985091781877</v>
      </c>
      <c r="F72">
        <f t="shared" si="10"/>
        <v>3346</v>
      </c>
      <c r="G72" s="12">
        <f t="shared" si="11"/>
        <v>0.29139999999460997</v>
      </c>
      <c r="I72">
        <f t="shared" si="12"/>
        <v>0.29139999999460997</v>
      </c>
      <c r="P72" s="59">
        <f t="shared" si="6"/>
        <v>0.26513902397784544</v>
      </c>
      <c r="Q72" s="2">
        <f t="shared" si="13"/>
        <v>23655.815999999999</v>
      </c>
      <c r="R72" s="61">
        <f t="shared" si="7"/>
        <v>6.8963886135308165E-4</v>
      </c>
      <c r="S72" s="63">
        <v>0.1</v>
      </c>
      <c r="T72" s="61">
        <f t="shared" si="8"/>
        <v>6.8963886135308167E-5</v>
      </c>
    </row>
    <row r="73" spans="1:20" x14ac:dyDescent="0.2">
      <c r="A73" s="48" t="s">
        <v>64</v>
      </c>
      <c r="B73" s="49" t="s">
        <v>474</v>
      </c>
      <c r="C73" s="48">
        <v>38739.275999999998</v>
      </c>
      <c r="D73" s="48" t="s">
        <v>52</v>
      </c>
      <c r="E73">
        <f t="shared" si="9"/>
        <v>3368.0585510969868</v>
      </c>
      <c r="F73">
        <f t="shared" si="10"/>
        <v>3368</v>
      </c>
      <c r="G73" s="12">
        <f t="shared" si="11"/>
        <v>0.1731999999974505</v>
      </c>
      <c r="I73">
        <f t="shared" si="12"/>
        <v>0.1731999999974505</v>
      </c>
      <c r="P73" s="59">
        <f t="shared" si="6"/>
        <v>0.26879330865235973</v>
      </c>
      <c r="Q73" s="2">
        <f t="shared" si="13"/>
        <v>23720.775999999998</v>
      </c>
      <c r="R73" s="61">
        <f t="shared" si="7"/>
        <v>9.1380806595927431E-3</v>
      </c>
      <c r="S73" s="63">
        <v>0.1</v>
      </c>
      <c r="T73" s="61">
        <f t="shared" si="8"/>
        <v>9.138080659592744E-4</v>
      </c>
    </row>
    <row r="74" spans="1:20" x14ac:dyDescent="0.2">
      <c r="A74" s="48" t="s">
        <v>64</v>
      </c>
      <c r="B74" s="49" t="s">
        <v>474</v>
      </c>
      <c r="C74" s="48">
        <v>38801.542999999998</v>
      </c>
      <c r="D74" s="48" t="s">
        <v>52</v>
      </c>
      <c r="E74">
        <f t="shared" si="9"/>
        <v>3389.1082113518801</v>
      </c>
      <c r="F74">
        <f t="shared" si="10"/>
        <v>3389</v>
      </c>
      <c r="G74" s="12">
        <f t="shared" si="11"/>
        <v>0.32009999999718275</v>
      </c>
      <c r="I74">
        <f t="shared" si="12"/>
        <v>0.32009999999718275</v>
      </c>
      <c r="P74" s="59">
        <f t="shared" si="6"/>
        <v>0.27229955077125545</v>
      </c>
      <c r="Q74" s="2">
        <f t="shared" si="13"/>
        <v>23783.042999999998</v>
      </c>
      <c r="R74" s="61">
        <f t="shared" si="7"/>
        <v>2.2848829462004537E-3</v>
      </c>
      <c r="S74" s="63">
        <v>0.1</v>
      </c>
      <c r="T74" s="61">
        <f t="shared" si="8"/>
        <v>2.2848829462004537E-4</v>
      </c>
    </row>
    <row r="75" spans="1:20" x14ac:dyDescent="0.2">
      <c r="A75" s="48" t="s">
        <v>64</v>
      </c>
      <c r="B75" s="49" t="s">
        <v>474</v>
      </c>
      <c r="C75" s="48">
        <v>38816.392</v>
      </c>
      <c r="D75" s="48" t="s">
        <v>52</v>
      </c>
      <c r="E75">
        <f t="shared" si="9"/>
        <v>3394.1279875595815</v>
      </c>
      <c r="F75">
        <f t="shared" si="10"/>
        <v>3394</v>
      </c>
      <c r="G75" s="12">
        <f t="shared" si="11"/>
        <v>0.37859999999636784</v>
      </c>
      <c r="I75">
        <f t="shared" si="12"/>
        <v>0.37859999999636784</v>
      </c>
      <c r="P75" s="59">
        <f t="shared" si="6"/>
        <v>0.27313697050955177</v>
      </c>
      <c r="Q75" s="2">
        <f t="shared" si="13"/>
        <v>23797.892</v>
      </c>
      <c r="R75" s="61">
        <f t="shared" si="7"/>
        <v>1.1122450588537036E-2</v>
      </c>
      <c r="S75" s="63">
        <v>0.1</v>
      </c>
      <c r="T75" s="61">
        <f t="shared" si="8"/>
        <v>1.1122450588537036E-3</v>
      </c>
    </row>
    <row r="76" spans="1:20" x14ac:dyDescent="0.2">
      <c r="A76" s="48" t="s">
        <v>64</v>
      </c>
      <c r="B76" s="49" t="s">
        <v>474</v>
      </c>
      <c r="C76" s="48">
        <v>38878.385999999999</v>
      </c>
      <c r="D76" s="48" t="s">
        <v>52</v>
      </c>
      <c r="E76">
        <f t="shared" si="9"/>
        <v>3415.0853588452037</v>
      </c>
      <c r="F76">
        <f t="shared" si="10"/>
        <v>3415</v>
      </c>
      <c r="G76" s="12">
        <f t="shared" si="11"/>
        <v>0.25249999999505235</v>
      </c>
      <c r="I76">
        <f t="shared" si="12"/>
        <v>0.25249999999505235</v>
      </c>
      <c r="P76" s="59">
        <f t="shared" si="6"/>
        <v>0.27666505419234505</v>
      </c>
      <c r="Q76" s="2">
        <f t="shared" si="13"/>
        <v>23859.885999999999</v>
      </c>
      <c r="R76" s="61">
        <f t="shared" si="7"/>
        <v>5.8394984435809359E-4</v>
      </c>
      <c r="S76" s="63">
        <v>0.1</v>
      </c>
      <c r="T76" s="61">
        <f t="shared" si="8"/>
        <v>5.8394984435809363E-5</v>
      </c>
    </row>
    <row r="77" spans="1:20" x14ac:dyDescent="0.2">
      <c r="A77" s="48" t="s">
        <v>64</v>
      </c>
      <c r="B77" s="49" t="s">
        <v>474</v>
      </c>
      <c r="C77" s="48">
        <v>38937.51</v>
      </c>
      <c r="D77" s="48" t="s">
        <v>52</v>
      </c>
      <c r="E77">
        <f t="shared" si="9"/>
        <v>3435.0725127615701</v>
      </c>
      <c r="F77">
        <f t="shared" si="10"/>
        <v>3435</v>
      </c>
      <c r="G77" s="12">
        <f t="shared" si="11"/>
        <v>0.21450000000186265</v>
      </c>
      <c r="I77">
        <f t="shared" si="12"/>
        <v>0.21450000000186265</v>
      </c>
      <c r="P77" s="59">
        <f t="shared" si="6"/>
        <v>0.28004153506459872</v>
      </c>
      <c r="Q77" s="2">
        <f t="shared" si="13"/>
        <v>23919.010000000002</v>
      </c>
      <c r="R77" s="61">
        <f t="shared" si="7"/>
        <v>4.2956928183798624E-3</v>
      </c>
      <c r="S77" s="63">
        <v>0.1</v>
      </c>
      <c r="T77" s="61">
        <f t="shared" si="8"/>
        <v>4.2956928183798625E-4</v>
      </c>
    </row>
    <row r="78" spans="1:20" x14ac:dyDescent="0.2">
      <c r="A78" s="48" t="s">
        <v>64</v>
      </c>
      <c r="B78" s="49" t="s">
        <v>474</v>
      </c>
      <c r="C78" s="48">
        <v>39023.411</v>
      </c>
      <c r="D78" s="48" t="s">
        <v>52</v>
      </c>
      <c r="E78">
        <f t="shared" si="9"/>
        <v>3464.1117609276221</v>
      </c>
      <c r="F78">
        <f t="shared" si="10"/>
        <v>3464</v>
      </c>
      <c r="G78" s="12">
        <f t="shared" si="11"/>
        <v>0.33060000000114087</v>
      </c>
      <c r="I78">
        <f t="shared" si="12"/>
        <v>0.33060000000114087</v>
      </c>
      <c r="P78" s="59">
        <f t="shared" si="6"/>
        <v>0.28496585436443833</v>
      </c>
      <c r="Q78" s="2">
        <f t="shared" si="13"/>
        <v>24004.911</v>
      </c>
      <c r="R78" s="61">
        <f t="shared" si="7"/>
        <v>2.0824752479917772E-3</v>
      </c>
      <c r="S78" s="63">
        <v>0.1</v>
      </c>
      <c r="T78" s="61">
        <f t="shared" si="8"/>
        <v>2.0824752479917772E-4</v>
      </c>
    </row>
    <row r="79" spans="1:20" x14ac:dyDescent="0.2">
      <c r="A79" s="48" t="s">
        <v>64</v>
      </c>
      <c r="B79" s="49" t="s">
        <v>474</v>
      </c>
      <c r="C79" s="48">
        <v>39026.385999999999</v>
      </c>
      <c r="D79" s="48" t="s">
        <v>52</v>
      </c>
      <c r="E79">
        <f t="shared" si="9"/>
        <v>3465.1174740542906</v>
      </c>
      <c r="F79">
        <f t="shared" si="10"/>
        <v>3465</v>
      </c>
      <c r="G79" s="12">
        <f t="shared" si="11"/>
        <v>0.3474999999962165</v>
      </c>
      <c r="I79">
        <f t="shared" si="12"/>
        <v>0.3474999999962165</v>
      </c>
      <c r="P79" s="59">
        <f t="shared" si="6"/>
        <v>0.28513625852119012</v>
      </c>
      <c r="Q79" s="2">
        <f t="shared" si="13"/>
        <v>24007.885999999999</v>
      </c>
      <c r="R79" s="61">
        <f t="shared" si="7"/>
        <v>3.8892362507639256E-3</v>
      </c>
      <c r="S79" s="63">
        <v>0.1</v>
      </c>
      <c r="T79" s="61">
        <f t="shared" si="8"/>
        <v>3.8892362507639256E-4</v>
      </c>
    </row>
    <row r="80" spans="1:20" x14ac:dyDescent="0.2">
      <c r="A80" s="48" t="s">
        <v>64</v>
      </c>
      <c r="B80" s="49" t="s">
        <v>474</v>
      </c>
      <c r="C80" s="48">
        <v>39029.392</v>
      </c>
      <c r="D80" s="48" t="s">
        <v>52</v>
      </c>
      <c r="E80">
        <f t="shared" si="9"/>
        <v>3466.1336668807676</v>
      </c>
      <c r="F80">
        <f t="shared" si="10"/>
        <v>3466</v>
      </c>
      <c r="G80" s="12">
        <f t="shared" si="11"/>
        <v>0.39540000000124564</v>
      </c>
      <c r="I80">
        <f t="shared" si="12"/>
        <v>0.39540000000124564</v>
      </c>
      <c r="P80" s="59">
        <f t="shared" si="6"/>
        <v>0.28530670268080621</v>
      </c>
      <c r="Q80" s="2">
        <f t="shared" si="13"/>
        <v>24010.892</v>
      </c>
      <c r="R80" s="61">
        <f t="shared" si="7"/>
        <v>1.2120534114886675E-2</v>
      </c>
      <c r="S80" s="63">
        <v>0.1</v>
      </c>
      <c r="T80" s="61">
        <f t="shared" si="8"/>
        <v>1.2120534114886676E-3</v>
      </c>
    </row>
    <row r="81" spans="1:20" x14ac:dyDescent="0.2">
      <c r="A81" s="48" t="s">
        <v>64</v>
      </c>
      <c r="B81" s="49" t="s">
        <v>474</v>
      </c>
      <c r="C81" s="48">
        <v>39070.624000000003</v>
      </c>
      <c r="D81" s="48" t="s">
        <v>52</v>
      </c>
      <c r="E81">
        <f t="shared" si="9"/>
        <v>3480.0723437341544</v>
      </c>
      <c r="F81">
        <f t="shared" si="10"/>
        <v>3480</v>
      </c>
      <c r="G81" s="12">
        <f t="shared" si="11"/>
        <v>0.21399999999994179</v>
      </c>
      <c r="I81">
        <f t="shared" si="12"/>
        <v>0.21399999999994179</v>
      </c>
      <c r="P81" s="59">
        <f t="shared" si="6"/>
        <v>0.28769712121618074</v>
      </c>
      <c r="Q81" s="2">
        <f t="shared" si="13"/>
        <v>24052.124000000003</v>
      </c>
      <c r="R81" s="61">
        <f t="shared" si="7"/>
        <v>5.4312656755610171E-3</v>
      </c>
      <c r="S81" s="63">
        <v>0.1</v>
      </c>
      <c r="T81" s="61">
        <f t="shared" si="8"/>
        <v>5.4312656755610173E-4</v>
      </c>
    </row>
    <row r="82" spans="1:20" x14ac:dyDescent="0.2">
      <c r="A82" s="48" t="s">
        <v>64</v>
      </c>
      <c r="B82" s="49" t="s">
        <v>474</v>
      </c>
      <c r="C82" s="48">
        <v>39088.514999999999</v>
      </c>
      <c r="D82" s="48" t="s">
        <v>52</v>
      </c>
      <c r="E82">
        <f t="shared" si="9"/>
        <v>3486.1204827423003</v>
      </c>
      <c r="F82">
        <f t="shared" si="10"/>
        <v>3486</v>
      </c>
      <c r="G82" s="12">
        <f t="shared" si="11"/>
        <v>0.35639999999693828</v>
      </c>
      <c r="I82">
        <f t="shared" si="12"/>
        <v>0.35639999999693828</v>
      </c>
      <c r="P82" s="59">
        <f t="shared" si="6"/>
        <v>0.28872398647462671</v>
      </c>
      <c r="Q82" s="2">
        <f t="shared" si="13"/>
        <v>24070.014999999999</v>
      </c>
      <c r="R82" s="61">
        <f t="shared" si="7"/>
        <v>4.5800428062720971E-3</v>
      </c>
      <c r="S82" s="63">
        <v>0.1</v>
      </c>
      <c r="T82" s="61">
        <f t="shared" si="8"/>
        <v>4.5800428062720976E-4</v>
      </c>
    </row>
    <row r="83" spans="1:20" x14ac:dyDescent="0.2">
      <c r="A83" s="48" t="s">
        <v>64</v>
      </c>
      <c r="B83" s="49" t="s">
        <v>474</v>
      </c>
      <c r="C83" s="48">
        <v>39088.544999999998</v>
      </c>
      <c r="D83" s="48" t="s">
        <v>52</v>
      </c>
      <c r="E83">
        <f t="shared" si="9"/>
        <v>3486.1306243872746</v>
      </c>
      <c r="F83">
        <f t="shared" si="10"/>
        <v>3486</v>
      </c>
      <c r="G83" s="12">
        <f t="shared" si="11"/>
        <v>0.38639999999577412</v>
      </c>
      <c r="I83">
        <f t="shared" si="12"/>
        <v>0.38639999999577412</v>
      </c>
      <c r="P83" s="59">
        <f t="shared" si="6"/>
        <v>0.28872398647462671</v>
      </c>
      <c r="Q83" s="2">
        <f t="shared" si="13"/>
        <v>24070.044999999998</v>
      </c>
      <c r="R83" s="61">
        <f t="shared" si="7"/>
        <v>9.5406036173833718E-3</v>
      </c>
      <c r="S83" s="63">
        <v>0.1</v>
      </c>
      <c r="T83" s="61">
        <f t="shared" si="8"/>
        <v>9.5406036173833727E-4</v>
      </c>
    </row>
    <row r="84" spans="1:20" x14ac:dyDescent="0.2">
      <c r="A84" s="48" t="s">
        <v>64</v>
      </c>
      <c r="B84" s="49" t="s">
        <v>474</v>
      </c>
      <c r="C84" s="48">
        <v>39298.46</v>
      </c>
      <c r="D84" s="48" t="s">
        <v>52</v>
      </c>
      <c r="E84">
        <f t="shared" si="9"/>
        <v>3557.0934045502172</v>
      </c>
      <c r="F84">
        <f t="shared" si="10"/>
        <v>3557</v>
      </c>
      <c r="G84" s="12">
        <f t="shared" si="11"/>
        <v>0.27629999999771826</v>
      </c>
      <c r="I84">
        <f t="shared" si="12"/>
        <v>0.27629999999771826</v>
      </c>
      <c r="P84" s="59">
        <f t="shared" si="6"/>
        <v>0.30098457319575012</v>
      </c>
      <c r="Q84" s="2">
        <f t="shared" si="13"/>
        <v>24279.96</v>
      </c>
      <c r="R84" s="61">
        <f t="shared" si="7"/>
        <v>6.0932815396899263E-4</v>
      </c>
      <c r="S84" s="63">
        <v>0.1</v>
      </c>
      <c r="T84" s="61">
        <f t="shared" si="8"/>
        <v>6.0932815396899264E-5</v>
      </c>
    </row>
    <row r="85" spans="1:20" x14ac:dyDescent="0.2">
      <c r="A85" s="48" t="s">
        <v>64</v>
      </c>
      <c r="B85" s="49" t="s">
        <v>474</v>
      </c>
      <c r="C85" s="48">
        <v>39378.33</v>
      </c>
      <c r="D85" s="48" t="s">
        <v>52</v>
      </c>
      <c r="E85">
        <f t="shared" ref="E85:E116" si="14">+(C85-C$7)/C$8</f>
        <v>3584.0938440215004</v>
      </c>
      <c r="F85">
        <f t="shared" ref="F85:F116" si="15">ROUND(2*E85,0)/2</f>
        <v>3584</v>
      </c>
      <c r="G85" s="12">
        <f t="shared" ref="G85:G116" si="16">+C85-(C$7+F85*C$8)</f>
        <v>0.27760000000125729</v>
      </c>
      <c r="I85">
        <f t="shared" ref="I85:I116" si="17">+G85</f>
        <v>0.27760000000125729</v>
      </c>
      <c r="P85" s="59">
        <f t="shared" si="6"/>
        <v>0.3056999736256214</v>
      </c>
      <c r="Q85" s="2">
        <f t="shared" ref="Q85:Q116" si="18">+C85-15018.5</f>
        <v>24359.83</v>
      </c>
      <c r="R85" s="61">
        <f t="shared" si="7"/>
        <v>7.8960851768995895E-4</v>
      </c>
      <c r="S85" s="63">
        <v>0.1</v>
      </c>
      <c r="T85" s="61">
        <f t="shared" si="8"/>
        <v>7.8960851768995901E-5</v>
      </c>
    </row>
    <row r="86" spans="1:20" x14ac:dyDescent="0.2">
      <c r="A86" s="48" t="s">
        <v>64</v>
      </c>
      <c r="B86" s="49" t="s">
        <v>474</v>
      </c>
      <c r="C86" s="48">
        <v>39381.402000000002</v>
      </c>
      <c r="D86" s="48" t="s">
        <v>52</v>
      </c>
      <c r="E86">
        <f t="shared" si="14"/>
        <v>3585.1323484669215</v>
      </c>
      <c r="F86">
        <f t="shared" si="15"/>
        <v>3585</v>
      </c>
      <c r="G86" s="12">
        <f t="shared" si="16"/>
        <v>0.39149999999790452</v>
      </c>
      <c r="I86">
        <f t="shared" si="17"/>
        <v>0.39149999999790452</v>
      </c>
      <c r="P86" s="59">
        <f t="shared" ref="P86:P149" si="19">+D$11+D$12*F86+D$13*F86^2</f>
        <v>0.30587517812608694</v>
      </c>
      <c r="Q86" s="2">
        <f t="shared" si="18"/>
        <v>24362.902000000002</v>
      </c>
      <c r="R86" s="61">
        <f t="shared" ref="R86:R149" si="20">+(P86-G86)^2</f>
        <v>7.3316101205804906E-3</v>
      </c>
      <c r="S86" s="63">
        <v>0.1</v>
      </c>
      <c r="T86" s="61">
        <f t="shared" ref="T86:T149" si="21">+S86*R86</f>
        <v>7.3316101205804908E-4</v>
      </c>
    </row>
    <row r="87" spans="1:20" x14ac:dyDescent="0.2">
      <c r="A87" s="48" t="s">
        <v>64</v>
      </c>
      <c r="B87" s="49" t="s">
        <v>474</v>
      </c>
      <c r="C87" s="48">
        <v>39443.303</v>
      </c>
      <c r="D87" s="48" t="s">
        <v>49</v>
      </c>
      <c r="E87">
        <f t="shared" si="14"/>
        <v>3606.0582806531215</v>
      </c>
      <c r="F87">
        <f t="shared" si="15"/>
        <v>3606</v>
      </c>
      <c r="G87" s="12">
        <f t="shared" si="16"/>
        <v>0.17239999999583233</v>
      </c>
      <c r="I87">
        <f t="shared" si="17"/>
        <v>0.17239999999583233</v>
      </c>
      <c r="P87" s="59">
        <f t="shared" si="19"/>
        <v>0.30956371329751226</v>
      </c>
      <c r="Q87" s="2">
        <f t="shared" si="18"/>
        <v>24424.803</v>
      </c>
      <c r="R87" s="61">
        <f t="shared" si="20"/>
        <v>1.8813884246705447E-2</v>
      </c>
      <c r="S87" s="63">
        <v>0.1</v>
      </c>
      <c r="T87" s="61">
        <f t="shared" si="21"/>
        <v>1.8813884246705447E-3</v>
      </c>
    </row>
    <row r="88" spans="1:20" x14ac:dyDescent="0.2">
      <c r="A88" s="48" t="s">
        <v>64</v>
      </c>
      <c r="B88" s="49" t="s">
        <v>474</v>
      </c>
      <c r="C88" s="48">
        <v>39443.512000000002</v>
      </c>
      <c r="D88" s="48" t="s">
        <v>49</v>
      </c>
      <c r="E88">
        <f t="shared" si="14"/>
        <v>3606.1289341131137</v>
      </c>
      <c r="F88">
        <f t="shared" si="15"/>
        <v>3606</v>
      </c>
      <c r="G88" s="12">
        <f t="shared" si="16"/>
        <v>0.38139999999839347</v>
      </c>
      <c r="I88">
        <f t="shared" si="17"/>
        <v>0.38139999999839347</v>
      </c>
      <c r="P88" s="59">
        <f t="shared" si="19"/>
        <v>0.30956371329751226</v>
      </c>
      <c r="Q88" s="2">
        <f t="shared" si="18"/>
        <v>24425.012000000002</v>
      </c>
      <c r="R88" s="61">
        <f t="shared" si="20"/>
        <v>5.1604520869712031E-3</v>
      </c>
      <c r="S88" s="63">
        <v>0.1</v>
      </c>
      <c r="T88" s="61">
        <f t="shared" si="21"/>
        <v>5.1604520869712037E-4</v>
      </c>
    </row>
    <row r="89" spans="1:20" x14ac:dyDescent="0.2">
      <c r="A89" s="48" t="s">
        <v>64</v>
      </c>
      <c r="B89" s="49" t="s">
        <v>474</v>
      </c>
      <c r="C89" s="48">
        <v>39443.542000000001</v>
      </c>
      <c r="D89" s="48" t="s">
        <v>49</v>
      </c>
      <c r="E89">
        <f t="shared" si="14"/>
        <v>3606.139075758088</v>
      </c>
      <c r="F89">
        <f t="shared" si="15"/>
        <v>3606</v>
      </c>
      <c r="G89" s="12">
        <f t="shared" si="16"/>
        <v>0.41139999999722932</v>
      </c>
      <c r="I89">
        <f t="shared" si="17"/>
        <v>0.41139999999722932</v>
      </c>
      <c r="P89" s="59">
        <f t="shared" si="19"/>
        <v>0.30956371329751226</v>
      </c>
      <c r="Q89" s="2">
        <f t="shared" si="18"/>
        <v>24425.042000000001</v>
      </c>
      <c r="R89" s="61">
        <f t="shared" si="20"/>
        <v>1.0370629288786969E-2</v>
      </c>
      <c r="S89" s="63">
        <v>0.1</v>
      </c>
      <c r="T89" s="61">
        <f t="shared" si="21"/>
        <v>1.0370629288786969E-3</v>
      </c>
    </row>
    <row r="90" spans="1:20" x14ac:dyDescent="0.2">
      <c r="A90" s="48" t="s">
        <v>64</v>
      </c>
      <c r="B90" s="49" t="s">
        <v>474</v>
      </c>
      <c r="C90" s="48">
        <v>39508.536999999997</v>
      </c>
      <c r="D90" s="48" t="s">
        <v>49</v>
      </c>
      <c r="E90">
        <f t="shared" si="14"/>
        <v>3628.1109495960227</v>
      </c>
      <c r="F90">
        <f t="shared" si="15"/>
        <v>3628</v>
      </c>
      <c r="G90" s="12">
        <f t="shared" si="16"/>
        <v>0.32819999999628635</v>
      </c>
      <c r="I90">
        <f t="shared" si="17"/>
        <v>0.32819999999628635</v>
      </c>
      <c r="P90" s="59">
        <f t="shared" si="19"/>
        <v>0.3134468143557152</v>
      </c>
      <c r="Q90" s="2">
        <f t="shared" si="18"/>
        <v>24490.036999999997</v>
      </c>
      <c r="R90" s="61">
        <f t="shared" si="20"/>
        <v>2.1765648654515488E-4</v>
      </c>
      <c r="S90" s="63">
        <v>0.1</v>
      </c>
      <c r="T90" s="61">
        <f t="shared" si="21"/>
        <v>2.1765648654515489E-5</v>
      </c>
    </row>
    <row r="91" spans="1:20" x14ac:dyDescent="0.2">
      <c r="A91" s="48" t="s">
        <v>64</v>
      </c>
      <c r="B91" s="49" t="s">
        <v>474</v>
      </c>
      <c r="C91" s="48">
        <v>39582.400999999998</v>
      </c>
      <c r="D91" s="48" t="s">
        <v>49</v>
      </c>
      <c r="E91">
        <f t="shared" si="14"/>
        <v>3653.0810317433475</v>
      </c>
      <c r="F91">
        <f t="shared" si="15"/>
        <v>3653</v>
      </c>
      <c r="G91" s="12">
        <f t="shared" si="16"/>
        <v>0.23969999999826541</v>
      </c>
      <c r="I91">
        <f t="shared" si="17"/>
        <v>0.23969999999826541</v>
      </c>
      <c r="P91" s="59">
        <f t="shared" si="19"/>
        <v>0.31788293087734742</v>
      </c>
      <c r="Q91" s="2">
        <f t="shared" si="18"/>
        <v>24563.900999999998</v>
      </c>
      <c r="R91" s="61">
        <f t="shared" si="20"/>
        <v>6.1125706808433161E-3</v>
      </c>
      <c r="S91" s="63">
        <v>0.1</v>
      </c>
      <c r="T91" s="61">
        <f t="shared" si="21"/>
        <v>6.1125706808433161E-4</v>
      </c>
    </row>
    <row r="92" spans="1:20" x14ac:dyDescent="0.2">
      <c r="A92" s="48" t="s">
        <v>64</v>
      </c>
      <c r="B92" s="49" t="s">
        <v>474</v>
      </c>
      <c r="C92" s="48">
        <v>39801.374000000003</v>
      </c>
      <c r="D92" s="48" t="s">
        <v>52</v>
      </c>
      <c r="E92">
        <f t="shared" si="14"/>
        <v>3727.1059125790212</v>
      </c>
      <c r="F92">
        <f t="shared" si="15"/>
        <v>3727</v>
      </c>
      <c r="G92" s="12">
        <f t="shared" si="16"/>
        <v>0.31330000000161817</v>
      </c>
      <c r="I92">
        <f t="shared" si="17"/>
        <v>0.31330000000161817</v>
      </c>
      <c r="P92" s="59">
        <f t="shared" si="19"/>
        <v>0.33116036627324097</v>
      </c>
      <c r="Q92" s="2">
        <f t="shared" si="18"/>
        <v>24782.874000000003</v>
      </c>
      <c r="R92" s="61">
        <f t="shared" si="20"/>
        <v>3.189926833565212E-4</v>
      </c>
      <c r="S92" s="63">
        <v>0.1</v>
      </c>
      <c r="T92" s="61">
        <f t="shared" si="21"/>
        <v>3.189926833565212E-5</v>
      </c>
    </row>
    <row r="93" spans="1:20" x14ac:dyDescent="0.2">
      <c r="A93" s="48" t="s">
        <v>64</v>
      </c>
      <c r="B93" s="49" t="s">
        <v>474</v>
      </c>
      <c r="C93" s="48">
        <v>39816.226000000002</v>
      </c>
      <c r="D93" s="48" t="s">
        <v>52</v>
      </c>
      <c r="E93">
        <f t="shared" si="14"/>
        <v>3732.1267029512192</v>
      </c>
      <c r="F93">
        <f t="shared" si="15"/>
        <v>3732</v>
      </c>
      <c r="G93" s="12">
        <f t="shared" si="16"/>
        <v>0.37479999999777647</v>
      </c>
      <c r="I93">
        <f t="shared" si="17"/>
        <v>0.37479999999777647</v>
      </c>
      <c r="P93" s="59">
        <f t="shared" si="19"/>
        <v>0.33206539085217257</v>
      </c>
      <c r="Q93" s="2">
        <f t="shared" si="18"/>
        <v>24797.726000000002</v>
      </c>
      <c r="R93" s="61">
        <f t="shared" si="20"/>
        <v>1.8262468188275322E-3</v>
      </c>
      <c r="S93" s="63">
        <v>0.1</v>
      </c>
      <c r="T93" s="61">
        <f t="shared" si="21"/>
        <v>1.8262468188275322E-4</v>
      </c>
    </row>
    <row r="94" spans="1:20" x14ac:dyDescent="0.2">
      <c r="A94" s="48" t="s">
        <v>64</v>
      </c>
      <c r="B94" s="49" t="s">
        <v>474</v>
      </c>
      <c r="C94" s="48">
        <v>39940.379999999997</v>
      </c>
      <c r="D94" s="48" t="s">
        <v>52</v>
      </c>
      <c r="E94">
        <f t="shared" si="14"/>
        <v>3774.0975626246563</v>
      </c>
      <c r="F94">
        <f t="shared" si="15"/>
        <v>3774</v>
      </c>
      <c r="G94" s="12">
        <f t="shared" si="16"/>
        <v>0.28859999999258434</v>
      </c>
      <c r="I94">
        <f t="shared" si="17"/>
        <v>0.28859999999258434</v>
      </c>
      <c r="P94" s="59">
        <f t="shared" si="19"/>
        <v>0.33970708014224349</v>
      </c>
      <c r="Q94" s="2">
        <f t="shared" si="18"/>
        <v>24921.879999999997</v>
      </c>
      <c r="R94" s="61">
        <f t="shared" si="20"/>
        <v>2.611933641423684E-3</v>
      </c>
      <c r="S94" s="63">
        <v>0.1</v>
      </c>
      <c r="T94" s="61">
        <f t="shared" si="21"/>
        <v>2.6119336414236839E-4</v>
      </c>
    </row>
    <row r="95" spans="1:20" x14ac:dyDescent="0.2">
      <c r="A95" s="48" t="s">
        <v>64</v>
      </c>
      <c r="B95" s="49" t="s">
        <v>474</v>
      </c>
      <c r="C95" s="48">
        <v>39943.398999999998</v>
      </c>
      <c r="D95" s="48" t="s">
        <v>52</v>
      </c>
      <c r="E95">
        <f t="shared" si="14"/>
        <v>3775.1181501639553</v>
      </c>
      <c r="F95">
        <f t="shared" si="15"/>
        <v>3775</v>
      </c>
      <c r="G95" s="12">
        <f t="shared" si="16"/>
        <v>0.34949999999662396</v>
      </c>
      <c r="I95">
        <f t="shared" si="17"/>
        <v>0.34949999999662396</v>
      </c>
      <c r="P95" s="59">
        <f t="shared" si="19"/>
        <v>0.33988988518692248</v>
      </c>
      <c r="Q95" s="2">
        <f t="shared" si="18"/>
        <v>24924.898999999998</v>
      </c>
      <c r="R95" s="61">
        <f t="shared" si="20"/>
        <v>9.2354306655643631E-5</v>
      </c>
      <c r="S95" s="63">
        <v>0.1</v>
      </c>
      <c r="T95" s="61">
        <f t="shared" si="21"/>
        <v>9.2354306655643631E-6</v>
      </c>
    </row>
    <row r="96" spans="1:20" x14ac:dyDescent="0.2">
      <c r="A96" s="48" t="s">
        <v>64</v>
      </c>
      <c r="B96" s="49" t="s">
        <v>474</v>
      </c>
      <c r="C96" s="48">
        <v>39946.385000000002</v>
      </c>
      <c r="D96" s="48" t="s">
        <v>52</v>
      </c>
      <c r="E96">
        <f t="shared" si="14"/>
        <v>3776.1275818937834</v>
      </c>
      <c r="F96">
        <f t="shared" si="15"/>
        <v>3776</v>
      </c>
      <c r="G96" s="12">
        <f t="shared" si="16"/>
        <v>0.37740000000485452</v>
      </c>
      <c r="I96">
        <f t="shared" si="17"/>
        <v>0.37740000000485452</v>
      </c>
      <c r="P96" s="59">
        <f t="shared" si="19"/>
        <v>0.34007273023446571</v>
      </c>
      <c r="Q96" s="2">
        <f t="shared" si="18"/>
        <v>24927.885000000002</v>
      </c>
      <c r="R96" s="61">
        <f t="shared" si="20"/>
        <v>1.3933250685113818E-3</v>
      </c>
      <c r="S96" s="63">
        <v>0.1</v>
      </c>
      <c r="T96" s="61">
        <f t="shared" si="21"/>
        <v>1.393325068511382E-4</v>
      </c>
    </row>
    <row r="97" spans="1:20" x14ac:dyDescent="0.2">
      <c r="A97" s="48" t="s">
        <v>64</v>
      </c>
      <c r="B97" s="49" t="s">
        <v>474</v>
      </c>
      <c r="C97" s="48">
        <v>40002.514999999999</v>
      </c>
      <c r="D97" s="48" t="s">
        <v>52</v>
      </c>
      <c r="E97">
        <f t="shared" si="14"/>
        <v>3795.1025996416611</v>
      </c>
      <c r="F97">
        <f t="shared" si="15"/>
        <v>3795</v>
      </c>
      <c r="G97" s="12">
        <f t="shared" si="16"/>
        <v>0.30349999999452848</v>
      </c>
      <c r="I97">
        <f t="shared" si="17"/>
        <v>0.30349999999452848</v>
      </c>
      <c r="P97" s="59">
        <f t="shared" si="19"/>
        <v>0.343554386682001</v>
      </c>
      <c r="Q97" s="2">
        <f t="shared" si="18"/>
        <v>24984.014999999999</v>
      </c>
      <c r="R97" s="61">
        <f t="shared" si="20"/>
        <v>1.6043538929095759E-3</v>
      </c>
      <c r="S97" s="63">
        <v>0.1</v>
      </c>
      <c r="T97" s="61">
        <f t="shared" si="21"/>
        <v>1.604353892909576E-4</v>
      </c>
    </row>
    <row r="98" spans="1:20" x14ac:dyDescent="0.2">
      <c r="A98" s="48" t="s">
        <v>64</v>
      </c>
      <c r="B98" s="49" t="s">
        <v>474</v>
      </c>
      <c r="C98" s="48">
        <v>40088.383000000002</v>
      </c>
      <c r="D98" s="48" t="s">
        <v>52</v>
      </c>
      <c r="E98">
        <f t="shared" si="14"/>
        <v>3824.1306919982421</v>
      </c>
      <c r="F98">
        <f t="shared" si="15"/>
        <v>3824</v>
      </c>
      <c r="G98" s="12">
        <f t="shared" si="16"/>
        <v>0.38659999999799766</v>
      </c>
      <c r="I98">
        <f t="shared" si="17"/>
        <v>0.38659999999799766</v>
      </c>
      <c r="P98" s="59">
        <f t="shared" si="19"/>
        <v>0.34889633588493674</v>
      </c>
      <c r="Q98" s="2">
        <f t="shared" si="18"/>
        <v>25069.883000000002</v>
      </c>
      <c r="R98" s="61">
        <f t="shared" si="20"/>
        <v>1.4215662875505179E-3</v>
      </c>
      <c r="S98" s="63">
        <v>0.1</v>
      </c>
      <c r="T98" s="61">
        <f t="shared" si="21"/>
        <v>1.4215662875505179E-4</v>
      </c>
    </row>
    <row r="99" spans="1:20" x14ac:dyDescent="0.2">
      <c r="A99" s="48" t="s">
        <v>64</v>
      </c>
      <c r="B99" s="49" t="s">
        <v>474</v>
      </c>
      <c r="C99" s="48">
        <v>40301.366000000002</v>
      </c>
      <c r="D99" s="48" t="s">
        <v>52</v>
      </c>
      <c r="E99">
        <f t="shared" si="14"/>
        <v>3896.1306243872759</v>
      </c>
      <c r="F99">
        <f t="shared" si="15"/>
        <v>3896</v>
      </c>
      <c r="G99" s="12">
        <f t="shared" si="16"/>
        <v>0.38640000000305008</v>
      </c>
      <c r="I99">
        <f t="shared" si="17"/>
        <v>0.38640000000305008</v>
      </c>
      <c r="O99">
        <f t="shared" ref="O99:O130" ca="1" si="22">+C$11+C$12*$F99</f>
        <v>0.1314541071691866</v>
      </c>
      <c r="P99" s="59">
        <f t="shared" si="19"/>
        <v>0.36230455673433809</v>
      </c>
      <c r="Q99" s="2">
        <f t="shared" si="18"/>
        <v>25282.866000000002</v>
      </c>
      <c r="R99" s="61">
        <f t="shared" si="20"/>
        <v>5.8059038631571799E-4</v>
      </c>
      <c r="S99" s="63">
        <v>0.1</v>
      </c>
      <c r="T99" s="61">
        <f t="shared" si="21"/>
        <v>5.8059038631571799E-5</v>
      </c>
    </row>
    <row r="100" spans="1:20" x14ac:dyDescent="0.2">
      <c r="A100" s="48" t="s">
        <v>64</v>
      </c>
      <c r="B100" s="49" t="s">
        <v>474</v>
      </c>
      <c r="C100" s="48">
        <v>40354.508000000002</v>
      </c>
      <c r="D100" s="48" t="s">
        <v>52</v>
      </c>
      <c r="E100">
        <f t="shared" si="14"/>
        <v>3914.0955342956627</v>
      </c>
      <c r="F100">
        <f t="shared" si="15"/>
        <v>3914</v>
      </c>
      <c r="G100" s="12">
        <f t="shared" si="16"/>
        <v>0.28259999999863794</v>
      </c>
      <c r="I100">
        <f t="shared" si="17"/>
        <v>0.28259999999863794</v>
      </c>
      <c r="O100">
        <f t="shared" ca="1" si="22"/>
        <v>0.13740373947084183</v>
      </c>
      <c r="P100" s="59">
        <f t="shared" si="19"/>
        <v>0.36568901426675626</v>
      </c>
      <c r="Q100" s="2">
        <f t="shared" si="18"/>
        <v>25336.008000000002</v>
      </c>
      <c r="R100" s="61">
        <f t="shared" si="20"/>
        <v>6.9037842920475698E-3</v>
      </c>
      <c r="S100" s="63">
        <v>0.1</v>
      </c>
      <c r="T100" s="61">
        <f t="shared" si="21"/>
        <v>6.9037842920475698E-4</v>
      </c>
    </row>
    <row r="101" spans="1:20" x14ac:dyDescent="0.2">
      <c r="A101" s="48" t="s">
        <v>64</v>
      </c>
      <c r="B101" s="49" t="s">
        <v>474</v>
      </c>
      <c r="C101" s="48">
        <v>40443.43</v>
      </c>
      <c r="D101" s="48" t="s">
        <v>52</v>
      </c>
      <c r="E101">
        <f t="shared" si="14"/>
        <v>3944.1560461106787</v>
      </c>
      <c r="F101">
        <f t="shared" si="15"/>
        <v>3944</v>
      </c>
      <c r="G101" s="12">
        <f t="shared" si="16"/>
        <v>0.46160000000236323</v>
      </c>
      <c r="I101">
        <f t="shared" si="17"/>
        <v>0.46160000000236323</v>
      </c>
      <c r="O101">
        <f t="shared" ca="1" si="22"/>
        <v>0.1473197933069339</v>
      </c>
      <c r="P101" s="59">
        <f t="shared" si="19"/>
        <v>0.37135857888306895</v>
      </c>
      <c r="Q101" s="2">
        <f t="shared" si="18"/>
        <v>25424.93</v>
      </c>
      <c r="R101" s="61">
        <f t="shared" si="20"/>
        <v>8.1435140856298133E-3</v>
      </c>
      <c r="S101" s="63">
        <v>0.1</v>
      </c>
      <c r="T101" s="61">
        <f t="shared" si="21"/>
        <v>8.1435140856298135E-4</v>
      </c>
    </row>
    <row r="102" spans="1:20" x14ac:dyDescent="0.2">
      <c r="A102" s="48" t="s">
        <v>64</v>
      </c>
      <c r="B102" s="49" t="s">
        <v>474</v>
      </c>
      <c r="C102" s="48">
        <v>40656.36</v>
      </c>
      <c r="D102" s="48" t="s">
        <v>52</v>
      </c>
      <c r="E102">
        <f t="shared" si="14"/>
        <v>4016.13806159359</v>
      </c>
      <c r="F102">
        <f t="shared" si="15"/>
        <v>4016</v>
      </c>
      <c r="G102" s="12">
        <f t="shared" si="16"/>
        <v>0.40840000000025611</v>
      </c>
      <c r="I102">
        <f t="shared" si="17"/>
        <v>0.40840000000025611</v>
      </c>
      <c r="O102">
        <f t="shared" ca="1" si="22"/>
        <v>0.17111832251355508</v>
      </c>
      <c r="P102" s="59">
        <f t="shared" si="19"/>
        <v>0.38511242447986022</v>
      </c>
      <c r="Q102" s="2">
        <f t="shared" si="18"/>
        <v>25637.86</v>
      </c>
      <c r="R102" s="61">
        <f t="shared" si="20"/>
        <v>5.4231117361814229E-4</v>
      </c>
      <c r="S102" s="63">
        <v>0.1</v>
      </c>
      <c r="T102" s="61">
        <f t="shared" si="21"/>
        <v>5.4231117361814233E-5</v>
      </c>
    </row>
    <row r="103" spans="1:20" x14ac:dyDescent="0.2">
      <c r="A103" s="48" t="s">
        <v>64</v>
      </c>
      <c r="B103" s="49" t="s">
        <v>474</v>
      </c>
      <c r="C103" s="48">
        <v>40866.387999999999</v>
      </c>
      <c r="D103" s="48" t="s">
        <v>52</v>
      </c>
      <c r="E103">
        <f t="shared" si="14"/>
        <v>4087.1390419526037</v>
      </c>
      <c r="F103">
        <f t="shared" si="15"/>
        <v>4087</v>
      </c>
      <c r="G103" s="12">
        <f t="shared" si="16"/>
        <v>0.41129999999975553</v>
      </c>
      <c r="I103">
        <f t="shared" si="17"/>
        <v>0.41129999999975553</v>
      </c>
      <c r="O103">
        <f t="shared" ca="1" si="22"/>
        <v>0.19458631659230652</v>
      </c>
      <c r="P103" s="59">
        <f t="shared" si="19"/>
        <v>0.39887831898388632</v>
      </c>
      <c r="Q103" s="2">
        <f t="shared" si="18"/>
        <v>25847.887999999999</v>
      </c>
      <c r="R103" s="61">
        <f t="shared" si="20"/>
        <v>1.5429815926000558E-4</v>
      </c>
      <c r="S103" s="63">
        <v>0.1</v>
      </c>
      <c r="T103" s="61">
        <f t="shared" si="21"/>
        <v>1.5429815926000559E-5</v>
      </c>
    </row>
    <row r="104" spans="1:20" x14ac:dyDescent="0.2">
      <c r="A104" s="48" t="s">
        <v>64</v>
      </c>
      <c r="B104" s="49" t="s">
        <v>474</v>
      </c>
      <c r="C104" s="48">
        <v>41070.514000000003</v>
      </c>
      <c r="D104" s="48" t="s">
        <v>52</v>
      </c>
      <c r="E104">
        <f t="shared" si="14"/>
        <v>4156.1448226902412</v>
      </c>
      <c r="F104">
        <f t="shared" si="15"/>
        <v>4156</v>
      </c>
      <c r="G104" s="12">
        <f t="shared" si="16"/>
        <v>0.42839999999705469</v>
      </c>
      <c r="I104">
        <f t="shared" si="17"/>
        <v>0.42839999999705469</v>
      </c>
      <c r="O104">
        <f t="shared" ca="1" si="22"/>
        <v>0.21739324041531849</v>
      </c>
      <c r="P104" s="59">
        <f t="shared" si="19"/>
        <v>0.4124496556462211</v>
      </c>
      <c r="Q104" s="2">
        <f t="shared" si="18"/>
        <v>26052.014000000003</v>
      </c>
      <c r="R104" s="61">
        <f t="shared" si="20"/>
        <v>2.5441348491016903E-4</v>
      </c>
      <c r="S104" s="63">
        <v>0.1</v>
      </c>
      <c r="T104" s="61">
        <f t="shared" si="21"/>
        <v>2.5441348491016903E-5</v>
      </c>
    </row>
    <row r="105" spans="1:20" x14ac:dyDescent="0.2">
      <c r="A105" s="48" t="s">
        <v>64</v>
      </c>
      <c r="B105" s="49" t="s">
        <v>474</v>
      </c>
      <c r="C105" s="48">
        <v>41357.394</v>
      </c>
      <c r="D105" s="48" t="s">
        <v>52</v>
      </c>
      <c r="E105">
        <f t="shared" si="14"/>
        <v>4253.1259930360702</v>
      </c>
      <c r="F105">
        <f t="shared" si="15"/>
        <v>4253</v>
      </c>
      <c r="G105" s="12">
        <f t="shared" si="16"/>
        <v>0.37269999999989523</v>
      </c>
      <c r="I105">
        <f t="shared" si="17"/>
        <v>0.37269999999989523</v>
      </c>
      <c r="O105">
        <f t="shared" ca="1" si="22"/>
        <v>0.24945514781868305</v>
      </c>
      <c r="P105" s="59">
        <f t="shared" si="19"/>
        <v>0.43185026444925179</v>
      </c>
      <c r="Q105" s="2">
        <f t="shared" si="18"/>
        <v>26338.894</v>
      </c>
      <c r="R105" s="61">
        <f t="shared" si="20"/>
        <v>3.4987537844288143E-3</v>
      </c>
      <c r="S105" s="63">
        <v>0.1</v>
      </c>
      <c r="T105" s="61">
        <f t="shared" si="21"/>
        <v>3.4987537844288145E-4</v>
      </c>
    </row>
    <row r="106" spans="1:20" x14ac:dyDescent="0.2">
      <c r="A106" s="48" t="s">
        <v>64</v>
      </c>
      <c r="B106" s="49" t="s">
        <v>474</v>
      </c>
      <c r="C106" s="48">
        <v>41363.427000000003</v>
      </c>
      <c r="D106" s="48" t="s">
        <v>52</v>
      </c>
      <c r="E106">
        <f t="shared" si="14"/>
        <v>4255.1654778405064</v>
      </c>
      <c r="F106">
        <f t="shared" si="15"/>
        <v>4255</v>
      </c>
      <c r="G106" s="12">
        <f t="shared" si="16"/>
        <v>0.48950000000331784</v>
      </c>
      <c r="I106">
        <f t="shared" si="17"/>
        <v>0.48950000000331784</v>
      </c>
      <c r="O106">
        <f t="shared" ca="1" si="22"/>
        <v>0.25011621807442252</v>
      </c>
      <c r="P106" s="59">
        <f t="shared" si="19"/>
        <v>0.43225423728545542</v>
      </c>
      <c r="Q106" s="2">
        <f t="shared" si="18"/>
        <v>26344.927000000003</v>
      </c>
      <c r="R106" s="61">
        <f t="shared" si="20"/>
        <v>3.2770773491498065E-3</v>
      </c>
      <c r="S106" s="63">
        <v>0.1</v>
      </c>
      <c r="T106" s="61">
        <f t="shared" si="21"/>
        <v>3.2770773491498065E-4</v>
      </c>
    </row>
    <row r="107" spans="1:20" x14ac:dyDescent="0.2">
      <c r="A107" s="48" t="s">
        <v>64</v>
      </c>
      <c r="B107" s="49" t="s">
        <v>474</v>
      </c>
      <c r="C107" s="48">
        <v>41570.417999999998</v>
      </c>
      <c r="D107" s="48" t="s">
        <v>52</v>
      </c>
      <c r="E107">
        <f t="shared" si="14"/>
        <v>4325.1397856732347</v>
      </c>
      <c r="F107">
        <f t="shared" si="15"/>
        <v>4325</v>
      </c>
      <c r="G107" s="12">
        <f t="shared" si="16"/>
        <v>0.41349999999511056</v>
      </c>
      <c r="I107">
        <f t="shared" si="17"/>
        <v>0.41349999999511056</v>
      </c>
      <c r="O107">
        <f t="shared" ca="1" si="22"/>
        <v>0.27325367702530423</v>
      </c>
      <c r="P107" s="59">
        <f t="shared" si="19"/>
        <v>0.44649409377057186</v>
      </c>
      <c r="Q107" s="2">
        <f t="shared" si="18"/>
        <v>26551.917999999998</v>
      </c>
      <c r="R107" s="61">
        <f t="shared" si="20"/>
        <v>1.0886102240639346E-3</v>
      </c>
      <c r="S107" s="63">
        <v>0.1</v>
      </c>
      <c r="T107" s="61">
        <f t="shared" si="21"/>
        <v>1.0886102240639346E-4</v>
      </c>
    </row>
    <row r="108" spans="1:20" x14ac:dyDescent="0.2">
      <c r="A108" s="48" t="s">
        <v>64</v>
      </c>
      <c r="B108" s="49" t="s">
        <v>474</v>
      </c>
      <c r="C108" s="48">
        <v>41573.392999999996</v>
      </c>
      <c r="D108" s="48" t="s">
        <v>52</v>
      </c>
      <c r="E108">
        <f t="shared" si="14"/>
        <v>4326.1454987999041</v>
      </c>
      <c r="F108">
        <f t="shared" si="15"/>
        <v>4326</v>
      </c>
      <c r="G108" s="12">
        <f t="shared" si="16"/>
        <v>0.43039999999746215</v>
      </c>
      <c r="I108">
        <f t="shared" si="17"/>
        <v>0.43039999999746215</v>
      </c>
      <c r="O108">
        <f t="shared" ca="1" si="22"/>
        <v>0.27358421215317397</v>
      </c>
      <c r="P108" s="59">
        <f t="shared" si="19"/>
        <v>0.4466989403934698</v>
      </c>
      <c r="Q108" s="2">
        <f t="shared" si="18"/>
        <v>26554.892999999996</v>
      </c>
      <c r="R108" s="61">
        <f t="shared" si="20"/>
        <v>2.6565545803261016E-4</v>
      </c>
      <c r="S108" s="63">
        <v>0.1</v>
      </c>
      <c r="T108" s="61">
        <f t="shared" si="21"/>
        <v>2.6565545803261017E-5</v>
      </c>
    </row>
    <row r="109" spans="1:20" x14ac:dyDescent="0.2">
      <c r="A109" s="48" t="s">
        <v>64</v>
      </c>
      <c r="B109" s="49" t="s">
        <v>474</v>
      </c>
      <c r="C109" s="48">
        <v>41647.243000000002</v>
      </c>
      <c r="D109" s="48" t="s">
        <v>52</v>
      </c>
      <c r="E109">
        <f t="shared" si="14"/>
        <v>4351.1108481795754</v>
      </c>
      <c r="F109">
        <f t="shared" si="15"/>
        <v>4351</v>
      </c>
      <c r="G109" s="12">
        <f t="shared" si="16"/>
        <v>0.32790000000386499</v>
      </c>
      <c r="I109">
        <f t="shared" si="17"/>
        <v>0.32790000000386499</v>
      </c>
      <c r="O109">
        <f t="shared" ca="1" si="22"/>
        <v>0.28184759034991735</v>
      </c>
      <c r="P109" s="59">
        <f t="shared" si="19"/>
        <v>0.45183310689680956</v>
      </c>
      <c r="Q109" s="2">
        <f t="shared" si="18"/>
        <v>26628.743000000002</v>
      </c>
      <c r="R109" s="61">
        <f t="shared" si="20"/>
        <v>1.5359414984138025E-2</v>
      </c>
      <c r="S109" s="63">
        <v>0.1</v>
      </c>
      <c r="T109" s="61">
        <f t="shared" si="21"/>
        <v>1.5359414984138025E-3</v>
      </c>
    </row>
    <row r="110" spans="1:20" x14ac:dyDescent="0.2">
      <c r="A110" s="48" t="s">
        <v>64</v>
      </c>
      <c r="B110" s="49" t="s">
        <v>474</v>
      </c>
      <c r="C110" s="48">
        <v>41987.550999999999</v>
      </c>
      <c r="D110" s="48" t="s">
        <v>52</v>
      </c>
      <c r="E110">
        <f t="shared" si="14"/>
        <v>4466.1536121158842</v>
      </c>
      <c r="F110">
        <f t="shared" si="15"/>
        <v>4466</v>
      </c>
      <c r="G110" s="12">
        <f t="shared" si="16"/>
        <v>0.45439999999507563</v>
      </c>
      <c r="I110">
        <f t="shared" si="17"/>
        <v>0.45439999999507563</v>
      </c>
      <c r="O110">
        <f t="shared" ca="1" si="22"/>
        <v>0.31985913005493716</v>
      </c>
      <c r="P110" s="59">
        <f t="shared" si="19"/>
        <v>0.47577229586963621</v>
      </c>
      <c r="Q110" s="2">
        <f t="shared" si="18"/>
        <v>26969.050999999999</v>
      </c>
      <c r="R110" s="61">
        <f t="shared" si="20"/>
        <v>4.5677503094975901E-4</v>
      </c>
      <c r="S110" s="63">
        <v>0.1</v>
      </c>
      <c r="T110" s="61">
        <f t="shared" si="21"/>
        <v>4.5677503094975906E-5</v>
      </c>
    </row>
    <row r="111" spans="1:20" x14ac:dyDescent="0.2">
      <c r="A111" s="48" t="s">
        <v>64</v>
      </c>
      <c r="B111" s="49" t="s">
        <v>474</v>
      </c>
      <c r="C111" s="48">
        <v>41990.546999999999</v>
      </c>
      <c r="D111" s="48" t="s">
        <v>52</v>
      </c>
      <c r="E111">
        <f t="shared" si="14"/>
        <v>4467.1664243940359</v>
      </c>
      <c r="F111">
        <f t="shared" si="15"/>
        <v>4467</v>
      </c>
      <c r="G111" s="12">
        <f t="shared" si="16"/>
        <v>0.49229999999806751</v>
      </c>
      <c r="I111">
        <f t="shared" si="17"/>
        <v>0.49229999999806751</v>
      </c>
      <c r="O111">
        <f t="shared" ca="1" si="22"/>
        <v>0.32018966518280689</v>
      </c>
      <c r="P111" s="59">
        <f t="shared" si="19"/>
        <v>0.47598278289639778</v>
      </c>
      <c r="Q111" s="2">
        <f t="shared" si="18"/>
        <v>26972.046999999999</v>
      </c>
      <c r="R111" s="61">
        <f t="shared" si="20"/>
        <v>2.6625157394302289E-4</v>
      </c>
      <c r="S111" s="63">
        <v>0.1</v>
      </c>
      <c r="T111" s="61">
        <f t="shared" si="21"/>
        <v>2.662515739430229E-5</v>
      </c>
    </row>
    <row r="112" spans="1:20" x14ac:dyDescent="0.2">
      <c r="A112" s="48" t="s">
        <v>64</v>
      </c>
      <c r="B112" s="49" t="s">
        <v>474</v>
      </c>
      <c r="C112" s="48">
        <v>42008.296999999999</v>
      </c>
      <c r="D112" s="48" t="s">
        <v>52</v>
      </c>
      <c r="E112">
        <f t="shared" si="14"/>
        <v>4473.1668976708015</v>
      </c>
      <c r="F112">
        <f t="shared" si="15"/>
        <v>4473</v>
      </c>
      <c r="G112" s="12">
        <f t="shared" si="16"/>
        <v>0.49369999999908032</v>
      </c>
      <c r="I112">
        <f t="shared" si="17"/>
        <v>0.49369999999908032</v>
      </c>
      <c r="O112">
        <f t="shared" ca="1" si="22"/>
        <v>0.32217287595002531</v>
      </c>
      <c r="P112" s="59">
        <f t="shared" si="19"/>
        <v>0.47724654511711723</v>
      </c>
      <c r="Q112" s="2">
        <f t="shared" si="18"/>
        <v>26989.796999999999</v>
      </c>
      <c r="R112" s="61">
        <f t="shared" si="20"/>
        <v>2.7071617755279511E-4</v>
      </c>
      <c r="S112" s="63">
        <v>0.1</v>
      </c>
      <c r="T112" s="61">
        <f t="shared" si="21"/>
        <v>2.7071617755279513E-5</v>
      </c>
    </row>
    <row r="113" spans="1:20" x14ac:dyDescent="0.2">
      <c r="A113" s="48" t="s">
        <v>64</v>
      </c>
      <c r="B113" s="49" t="s">
        <v>474</v>
      </c>
      <c r="C113" s="48">
        <v>42428.231</v>
      </c>
      <c r="D113" s="48" t="s">
        <v>52</v>
      </c>
      <c r="E113">
        <f t="shared" si="14"/>
        <v>4615.1276156992662</v>
      </c>
      <c r="F113">
        <f t="shared" si="15"/>
        <v>4615</v>
      </c>
      <c r="G113" s="12">
        <f t="shared" si="16"/>
        <v>0.37750000000232831</v>
      </c>
      <c r="I113">
        <f t="shared" si="17"/>
        <v>0.37750000000232831</v>
      </c>
      <c r="O113">
        <f t="shared" ca="1" si="22"/>
        <v>0.36910886410752819</v>
      </c>
      <c r="P113" s="59">
        <f t="shared" si="19"/>
        <v>0.50757593443867743</v>
      </c>
      <c r="Q113" s="2">
        <f t="shared" si="18"/>
        <v>27409.731</v>
      </c>
      <c r="R113" s="61">
        <f t="shared" si="20"/>
        <v>1.6919748719489397E-2</v>
      </c>
      <c r="S113" s="63">
        <v>0.1</v>
      </c>
      <c r="T113" s="61">
        <f t="shared" si="21"/>
        <v>1.6919748719489399E-3</v>
      </c>
    </row>
    <row r="114" spans="1:20" x14ac:dyDescent="0.2">
      <c r="A114" s="48" t="s">
        <v>64</v>
      </c>
      <c r="B114" s="49" t="s">
        <v>474</v>
      </c>
      <c r="C114" s="48">
        <v>42629.434000000001</v>
      </c>
      <c r="D114" s="48" t="s">
        <v>52</v>
      </c>
      <c r="E114">
        <f t="shared" si="14"/>
        <v>4683.1452621615226</v>
      </c>
      <c r="F114">
        <f t="shared" si="15"/>
        <v>4683</v>
      </c>
      <c r="G114" s="12">
        <f t="shared" si="16"/>
        <v>0.42970000000059372</v>
      </c>
      <c r="I114">
        <f t="shared" si="17"/>
        <v>0.42970000000059372</v>
      </c>
      <c r="O114">
        <f t="shared" ca="1" si="22"/>
        <v>0.39158525280267042</v>
      </c>
      <c r="P114" s="59">
        <f t="shared" si="19"/>
        <v>0.52238548780419547</v>
      </c>
      <c r="Q114" s="2">
        <f t="shared" si="18"/>
        <v>27610.934000000001</v>
      </c>
      <c r="R114" s="61">
        <f t="shared" si="20"/>
        <v>8.590599649391609E-3</v>
      </c>
      <c r="S114" s="63">
        <v>0.1</v>
      </c>
      <c r="T114" s="61">
        <f t="shared" si="21"/>
        <v>8.5905996493916093E-4</v>
      </c>
    </row>
    <row r="115" spans="1:20" x14ac:dyDescent="0.2">
      <c r="A115" s="48" t="s">
        <v>64</v>
      </c>
      <c r="B115" s="49" t="s">
        <v>474</v>
      </c>
      <c r="C115" s="48">
        <v>42632.392</v>
      </c>
      <c r="D115" s="48" t="s">
        <v>52</v>
      </c>
      <c r="E115">
        <f t="shared" si="14"/>
        <v>4684.1452283560384</v>
      </c>
      <c r="F115">
        <f t="shared" si="15"/>
        <v>4684</v>
      </c>
      <c r="G115" s="12">
        <f t="shared" si="16"/>
        <v>0.42959999999584397</v>
      </c>
      <c r="I115">
        <f t="shared" si="17"/>
        <v>0.42959999999584397</v>
      </c>
      <c r="O115">
        <f t="shared" ca="1" si="22"/>
        <v>0.39191578793054016</v>
      </c>
      <c r="P115" s="59">
        <f t="shared" si="19"/>
        <v>0.52260465545250612</v>
      </c>
      <c r="Q115" s="2">
        <f t="shared" si="18"/>
        <v>27613.892</v>
      </c>
      <c r="R115" s="61">
        <f t="shared" si="20"/>
        <v>8.6498659366124348E-3</v>
      </c>
      <c r="S115" s="63">
        <v>0.1</v>
      </c>
      <c r="T115" s="61">
        <f t="shared" si="21"/>
        <v>8.6498659366124353E-4</v>
      </c>
    </row>
    <row r="116" spans="1:20" x14ac:dyDescent="0.2">
      <c r="A116" s="48" t="s">
        <v>64</v>
      </c>
      <c r="B116" s="49" t="s">
        <v>474</v>
      </c>
      <c r="C116" s="48">
        <v>42638.444000000003</v>
      </c>
      <c r="D116" s="48" t="s">
        <v>52</v>
      </c>
      <c r="E116">
        <f t="shared" si="14"/>
        <v>4686.1911362022929</v>
      </c>
      <c r="F116">
        <f t="shared" si="15"/>
        <v>4686</v>
      </c>
      <c r="G116" s="12">
        <f t="shared" si="16"/>
        <v>0.56539999999949941</v>
      </c>
      <c r="I116">
        <f t="shared" si="17"/>
        <v>0.56539999999949941</v>
      </c>
      <c r="O116">
        <f t="shared" ca="1" si="22"/>
        <v>0.39257685818627963</v>
      </c>
      <c r="P116" s="59">
        <f t="shared" si="19"/>
        <v>0.52304311075772014</v>
      </c>
      <c r="Q116" s="2">
        <f t="shared" si="18"/>
        <v>27619.944000000003</v>
      </c>
      <c r="R116" s="61">
        <f t="shared" si="20"/>
        <v>1.7941060662403567E-3</v>
      </c>
      <c r="S116" s="63">
        <v>0.1</v>
      </c>
      <c r="T116" s="61">
        <f t="shared" si="21"/>
        <v>1.7941060662403569E-4</v>
      </c>
    </row>
    <row r="117" spans="1:20" x14ac:dyDescent="0.2">
      <c r="A117" s="48" t="s">
        <v>64</v>
      </c>
      <c r="B117" s="49" t="s">
        <v>474</v>
      </c>
      <c r="C117" s="48">
        <v>42697.572</v>
      </c>
      <c r="D117" s="48" t="s">
        <v>52</v>
      </c>
      <c r="E117">
        <f t="shared" ref="E117:E148" si="23">+(C117-C$7)/C$8</f>
        <v>4706.1796423379865</v>
      </c>
      <c r="F117">
        <f>ROUND(2*E117,0)/2</f>
        <v>4706</v>
      </c>
      <c r="G117" s="12">
        <f t="shared" ref="G117:G148" si="24">+C117-(C$7+F117*C$8)</f>
        <v>0.53139999999984866</v>
      </c>
      <c r="I117">
        <f t="shared" ref="I117:I138" si="25">+G117</f>
        <v>0.53139999999984866</v>
      </c>
      <c r="O117">
        <f t="shared" ca="1" si="22"/>
        <v>0.39918756074367434</v>
      </c>
      <c r="P117" s="59">
        <f t="shared" si="19"/>
        <v>0.52743646444000269</v>
      </c>
      <c r="Q117" s="2">
        <f t="shared" ref="Q117:Q148" si="26">+C117-15018.5</f>
        <v>27679.072</v>
      </c>
      <c r="R117" s="61">
        <f t="shared" si="20"/>
        <v>1.5709614134163471E-5</v>
      </c>
      <c r="S117" s="63">
        <v>0.1</v>
      </c>
      <c r="T117" s="61">
        <f t="shared" si="21"/>
        <v>1.5709614134163472E-6</v>
      </c>
    </row>
    <row r="118" spans="1:20" x14ac:dyDescent="0.2">
      <c r="A118" s="48" t="s">
        <v>64</v>
      </c>
      <c r="B118" s="49" t="s">
        <v>474</v>
      </c>
      <c r="C118" s="48">
        <v>42987.415000000001</v>
      </c>
      <c r="D118" s="48" t="s">
        <v>52</v>
      </c>
      <c r="E118">
        <f t="shared" si="23"/>
        <v>4804.1624691524967</v>
      </c>
      <c r="F118">
        <f>ROUND(2*E118,0)/2</f>
        <v>4804</v>
      </c>
      <c r="G118" s="12">
        <f t="shared" si="24"/>
        <v>0.48060000000259606</v>
      </c>
      <c r="I118">
        <f t="shared" si="25"/>
        <v>0.48060000000259606</v>
      </c>
      <c r="O118">
        <f t="shared" ca="1" si="22"/>
        <v>0.43158000327490864</v>
      </c>
      <c r="P118" s="59">
        <f t="shared" si="19"/>
        <v>0.54919519404446149</v>
      </c>
      <c r="Q118" s="2">
        <f t="shared" si="26"/>
        <v>27968.915000000001</v>
      </c>
      <c r="R118" s="61">
        <f t="shared" si="20"/>
        <v>4.7053006456411698E-3</v>
      </c>
      <c r="S118" s="63">
        <v>0.1</v>
      </c>
      <c r="T118" s="61">
        <f t="shared" si="21"/>
        <v>4.70530064564117E-4</v>
      </c>
    </row>
    <row r="119" spans="1:20" x14ac:dyDescent="0.2">
      <c r="A119" s="48" t="s">
        <v>64</v>
      </c>
      <c r="B119" s="49" t="s">
        <v>474</v>
      </c>
      <c r="C119" s="48">
        <v>43212.345000000001</v>
      </c>
      <c r="D119" s="48" t="s">
        <v>52</v>
      </c>
      <c r="E119">
        <f t="shared" si="23"/>
        <v>4880.2011426253339</v>
      </c>
      <c r="F119">
        <f>ROUND(2*E119,0)/2</f>
        <v>4880</v>
      </c>
      <c r="G119" s="12">
        <f t="shared" si="24"/>
        <v>0.59500000000116415</v>
      </c>
      <c r="I119">
        <f t="shared" si="25"/>
        <v>0.59500000000116415</v>
      </c>
      <c r="O119">
        <f t="shared" ca="1" si="22"/>
        <v>0.45670067299300876</v>
      </c>
      <c r="P119" s="59">
        <f t="shared" si="19"/>
        <v>0.5663338098191999</v>
      </c>
      <c r="Q119" s="2">
        <f t="shared" si="26"/>
        <v>28193.845000000001</v>
      </c>
      <c r="R119" s="61">
        <f t="shared" si="20"/>
        <v>8.2175045954854396E-4</v>
      </c>
      <c r="S119" s="63">
        <v>0.1</v>
      </c>
      <c r="T119" s="61">
        <f t="shared" si="21"/>
        <v>8.2175045954854402E-5</v>
      </c>
    </row>
    <row r="120" spans="1:20" x14ac:dyDescent="0.2">
      <c r="A120" s="48" t="s">
        <v>64</v>
      </c>
      <c r="B120" s="49" t="s">
        <v>474</v>
      </c>
      <c r="C120" s="48">
        <v>43638.481</v>
      </c>
      <c r="D120" s="48" t="s">
        <v>52</v>
      </c>
      <c r="E120">
        <f t="shared" si="23"/>
        <v>5024.2584767249245</v>
      </c>
      <c r="F120" s="51">
        <f>ROUND(2*E120,0)/2-0.5</f>
        <v>5024</v>
      </c>
      <c r="G120" s="12">
        <f t="shared" si="24"/>
        <v>0.76459999999497086</v>
      </c>
      <c r="I120">
        <f t="shared" si="25"/>
        <v>0.76459999999497086</v>
      </c>
      <c r="O120">
        <f t="shared" ca="1" si="22"/>
        <v>0.50429773140625089</v>
      </c>
      <c r="P120" s="59">
        <f t="shared" si="19"/>
        <v>0.59944062192049796</v>
      </c>
      <c r="Q120" s="2">
        <f t="shared" si="26"/>
        <v>28619.981</v>
      </c>
      <c r="R120" s="61">
        <f t="shared" si="20"/>
        <v>2.7277620165946679E-2</v>
      </c>
      <c r="S120" s="63">
        <v>0.1</v>
      </c>
      <c r="T120" s="61">
        <f t="shared" si="21"/>
        <v>2.7277620165946682E-3</v>
      </c>
    </row>
    <row r="121" spans="1:20" x14ac:dyDescent="0.2">
      <c r="A121" s="48" t="s">
        <v>64</v>
      </c>
      <c r="B121" s="49" t="s">
        <v>474</v>
      </c>
      <c r="C121" s="48">
        <v>43700.451000000001</v>
      </c>
      <c r="D121" s="48" t="s">
        <v>52</v>
      </c>
      <c r="E121">
        <f t="shared" si="23"/>
        <v>5045.2077346945671</v>
      </c>
      <c r="F121">
        <f t="shared" ref="F121:F126" si="27">ROUND(2*E121,0)/2</f>
        <v>5045</v>
      </c>
      <c r="G121" s="12">
        <f t="shared" si="24"/>
        <v>0.61449999999604188</v>
      </c>
      <c r="I121">
        <f t="shared" si="25"/>
        <v>0.61449999999604188</v>
      </c>
      <c r="O121">
        <f t="shared" ca="1" si="22"/>
        <v>0.51123896909151556</v>
      </c>
      <c r="P121" s="59">
        <f t="shared" si="19"/>
        <v>0.60433800364763779</v>
      </c>
      <c r="Q121" s="2">
        <f t="shared" si="26"/>
        <v>28681.951000000001</v>
      </c>
      <c r="R121" s="61">
        <f t="shared" si="20"/>
        <v>1.0326616978497805E-4</v>
      </c>
      <c r="S121" s="63">
        <v>0.1</v>
      </c>
      <c r="T121" s="61">
        <f t="shared" si="21"/>
        <v>1.0326616978497806E-5</v>
      </c>
    </row>
    <row r="122" spans="1:20" x14ac:dyDescent="0.2">
      <c r="A122" s="48" t="s">
        <v>64</v>
      </c>
      <c r="B122" s="49" t="s">
        <v>474</v>
      </c>
      <c r="C122" s="48">
        <v>44132.36</v>
      </c>
      <c r="D122" s="48" t="s">
        <v>52</v>
      </c>
      <c r="E122">
        <f t="shared" si="23"/>
        <v>5191.2166593421452</v>
      </c>
      <c r="F122">
        <f t="shared" si="27"/>
        <v>5191</v>
      </c>
      <c r="G122" s="12">
        <f t="shared" si="24"/>
        <v>0.64089999999850988</v>
      </c>
      <c r="I122">
        <f t="shared" si="25"/>
        <v>0.64089999999850988</v>
      </c>
      <c r="O122">
        <f t="shared" ca="1" si="22"/>
        <v>0.55949709776049716</v>
      </c>
      <c r="P122" s="59">
        <f t="shared" si="19"/>
        <v>0.6388741420023959</v>
      </c>
      <c r="Q122" s="2">
        <f t="shared" si="26"/>
        <v>29113.86</v>
      </c>
      <c r="R122" s="61">
        <f t="shared" si="20"/>
        <v>4.1041006204189869E-6</v>
      </c>
      <c r="S122" s="63">
        <v>0.1</v>
      </c>
      <c r="T122" s="61">
        <f t="shared" si="21"/>
        <v>4.1041006204189869E-7</v>
      </c>
    </row>
    <row r="123" spans="1:20" x14ac:dyDescent="0.2">
      <c r="A123" s="48" t="s">
        <v>64</v>
      </c>
      <c r="B123" s="49" t="s">
        <v>474</v>
      </c>
      <c r="C123" s="48">
        <v>44200.447</v>
      </c>
      <c r="D123" s="48" t="s">
        <v>52</v>
      </c>
      <c r="E123">
        <f t="shared" si="23"/>
        <v>5214.2337987221526</v>
      </c>
      <c r="F123">
        <f t="shared" si="27"/>
        <v>5214</v>
      </c>
      <c r="G123" s="12">
        <f t="shared" si="24"/>
        <v>0.69159999999828869</v>
      </c>
      <c r="I123">
        <f t="shared" si="25"/>
        <v>0.69159999999828869</v>
      </c>
      <c r="O123">
        <f t="shared" ca="1" si="22"/>
        <v>0.5670994057015013</v>
      </c>
      <c r="P123" s="59">
        <f t="shared" si="19"/>
        <v>0.64439251210446513</v>
      </c>
      <c r="Q123" s="2">
        <f t="shared" si="26"/>
        <v>29181.947</v>
      </c>
      <c r="R123" s="61">
        <f t="shared" si="20"/>
        <v>2.2285469132454984E-3</v>
      </c>
      <c r="S123" s="63">
        <v>0.1</v>
      </c>
      <c r="T123" s="61">
        <f t="shared" si="21"/>
        <v>2.2285469132454986E-4</v>
      </c>
    </row>
    <row r="124" spans="1:20" x14ac:dyDescent="0.2">
      <c r="A124" s="48" t="s">
        <v>64</v>
      </c>
      <c r="B124" s="49" t="s">
        <v>474</v>
      </c>
      <c r="C124" s="48">
        <v>44342.345000000001</v>
      </c>
      <c r="D124" s="48" t="s">
        <v>52</v>
      </c>
      <c r="E124">
        <f t="shared" si="23"/>
        <v>5262.2031033433623</v>
      </c>
      <c r="F124">
        <f t="shared" si="27"/>
        <v>5262</v>
      </c>
      <c r="G124" s="12">
        <f t="shared" si="24"/>
        <v>0.60080000000016298</v>
      </c>
      <c r="I124">
        <f t="shared" si="25"/>
        <v>0.60080000000016298</v>
      </c>
      <c r="O124">
        <f t="shared" ca="1" si="22"/>
        <v>0.58296509183924861</v>
      </c>
      <c r="P124" s="59">
        <f t="shared" si="19"/>
        <v>0.65597727545908402</v>
      </c>
      <c r="Q124" s="2">
        <f t="shared" si="26"/>
        <v>29323.845000000001</v>
      </c>
      <c r="R124" s="61">
        <f t="shared" si="20"/>
        <v>3.0445317270696498E-3</v>
      </c>
      <c r="S124" s="63">
        <v>0.1</v>
      </c>
      <c r="T124" s="61">
        <f t="shared" si="21"/>
        <v>3.0445317270696499E-4</v>
      </c>
    </row>
    <row r="125" spans="1:20" x14ac:dyDescent="0.2">
      <c r="A125" s="48" t="s">
        <v>64</v>
      </c>
      <c r="B125" s="49" t="s">
        <v>474</v>
      </c>
      <c r="C125" s="48">
        <v>44345.353999999999</v>
      </c>
      <c r="D125" s="48" t="s">
        <v>52</v>
      </c>
      <c r="E125">
        <f t="shared" si="23"/>
        <v>5263.2203103343354</v>
      </c>
      <c r="F125">
        <f t="shared" si="27"/>
        <v>5263</v>
      </c>
      <c r="G125" s="12">
        <f t="shared" si="24"/>
        <v>0.65169999999488937</v>
      </c>
      <c r="I125">
        <f t="shared" si="25"/>
        <v>0.65169999999488937</v>
      </c>
      <c r="O125">
        <f t="shared" ca="1" si="22"/>
        <v>0.58329562696711834</v>
      </c>
      <c r="P125" s="59">
        <f t="shared" si="19"/>
        <v>0.65621960476581342</v>
      </c>
      <c r="Q125" s="2">
        <f t="shared" si="26"/>
        <v>29326.853999999999</v>
      </c>
      <c r="R125" s="61">
        <f t="shared" si="20"/>
        <v>2.0426827285359501E-5</v>
      </c>
      <c r="S125" s="63">
        <v>0.1</v>
      </c>
      <c r="T125" s="61">
        <f t="shared" si="21"/>
        <v>2.0426827285359503E-6</v>
      </c>
    </row>
    <row r="126" spans="1:20" x14ac:dyDescent="0.2">
      <c r="A126" s="48" t="s">
        <v>64</v>
      </c>
      <c r="B126" s="49" t="s">
        <v>474</v>
      </c>
      <c r="C126" s="48">
        <v>44490.351999999999</v>
      </c>
      <c r="D126" s="48" t="s">
        <v>52</v>
      </c>
      <c r="E126">
        <f t="shared" si="23"/>
        <v>5312.2375849362761</v>
      </c>
      <c r="F126">
        <f t="shared" si="27"/>
        <v>5312</v>
      </c>
      <c r="G126" s="12">
        <f t="shared" si="24"/>
        <v>0.70279999999911524</v>
      </c>
      <c r="I126">
        <f t="shared" si="25"/>
        <v>0.70279999999911524</v>
      </c>
      <c r="O126">
        <f t="shared" ca="1" si="22"/>
        <v>0.5994918482327356</v>
      </c>
      <c r="P126" s="59">
        <f t="shared" si="19"/>
        <v>0.66814274430430076</v>
      </c>
      <c r="Q126" s="2">
        <f t="shared" si="26"/>
        <v>29471.851999999999</v>
      </c>
      <c r="R126" s="61">
        <f t="shared" si="20"/>
        <v>1.2011253722957508E-3</v>
      </c>
      <c r="S126" s="63">
        <v>0.1</v>
      </c>
      <c r="T126" s="61">
        <f t="shared" si="21"/>
        <v>1.2011253722957508E-4</v>
      </c>
    </row>
    <row r="127" spans="1:20" x14ac:dyDescent="0.2">
      <c r="A127" s="48" t="s">
        <v>64</v>
      </c>
      <c r="B127" s="49" t="s">
        <v>474</v>
      </c>
      <c r="C127" s="48">
        <v>44635.377999999997</v>
      </c>
      <c r="D127" s="48" t="s">
        <v>52</v>
      </c>
      <c r="E127">
        <f t="shared" si="23"/>
        <v>5361.2643250735255</v>
      </c>
      <c r="F127" s="51">
        <f>ROUND(2*E127,0)/2-0.5</f>
        <v>5361</v>
      </c>
      <c r="G127" s="12">
        <f t="shared" si="24"/>
        <v>0.78189999999449356</v>
      </c>
      <c r="I127">
        <f t="shared" si="25"/>
        <v>0.78189999999449356</v>
      </c>
      <c r="O127">
        <f t="shared" ca="1" si="22"/>
        <v>0.61568806949835264</v>
      </c>
      <c r="P127" s="59">
        <f t="shared" si="19"/>
        <v>0.68016193071992748</v>
      </c>
      <c r="Q127" s="2">
        <f t="shared" si="26"/>
        <v>29616.877999999997</v>
      </c>
      <c r="R127" s="61">
        <f t="shared" si="20"/>
        <v>1.0350634739716407E-2</v>
      </c>
      <c r="S127" s="63">
        <v>0.1</v>
      </c>
      <c r="T127" s="61">
        <f t="shared" si="21"/>
        <v>1.0350634739716407E-3</v>
      </c>
    </row>
    <row r="128" spans="1:20" x14ac:dyDescent="0.2">
      <c r="A128" s="48" t="s">
        <v>64</v>
      </c>
      <c r="B128" s="49" t="s">
        <v>474</v>
      </c>
      <c r="C128" s="48">
        <v>44845.362000000001</v>
      </c>
      <c r="D128" s="48" t="s">
        <v>52</v>
      </c>
      <c r="E128">
        <f t="shared" si="23"/>
        <v>5432.250431019911</v>
      </c>
      <c r="F128" s="51">
        <f>ROUND(2*E128,0)/2-0.5</f>
        <v>5432</v>
      </c>
      <c r="G128" s="12">
        <f t="shared" si="24"/>
        <v>0.7407999999995809</v>
      </c>
      <c r="I128">
        <f t="shared" si="25"/>
        <v>0.7407999999995809</v>
      </c>
      <c r="O128">
        <f t="shared" ca="1" si="22"/>
        <v>0.63915606357710408</v>
      </c>
      <c r="P128" s="59">
        <f t="shared" si="19"/>
        <v>0.69774789874848986</v>
      </c>
      <c r="Q128" s="2">
        <f t="shared" si="26"/>
        <v>29826.862000000001</v>
      </c>
      <c r="R128" s="61">
        <f t="shared" si="20"/>
        <v>1.8534834221341952E-3</v>
      </c>
      <c r="S128" s="63">
        <v>0.1</v>
      </c>
      <c r="T128" s="61">
        <f t="shared" si="21"/>
        <v>1.8534834221341952E-4</v>
      </c>
    </row>
    <row r="129" spans="1:20" x14ac:dyDescent="0.2">
      <c r="A129" s="48" t="s">
        <v>64</v>
      </c>
      <c r="B129" s="49" t="s">
        <v>474</v>
      </c>
      <c r="C129" s="48">
        <v>44984.349000000002</v>
      </c>
      <c r="D129" s="48" t="s">
        <v>52</v>
      </c>
      <c r="E129">
        <f t="shared" si="23"/>
        <v>5479.235658023732</v>
      </c>
      <c r="F129">
        <f>ROUND(2*E129,0)/2</f>
        <v>5479</v>
      </c>
      <c r="G129" s="12">
        <f t="shared" si="24"/>
        <v>0.69710000000486616</v>
      </c>
      <c r="I129">
        <f t="shared" si="25"/>
        <v>0.69710000000486616</v>
      </c>
      <c r="O129">
        <f t="shared" ca="1" si="22"/>
        <v>0.65469121458698187</v>
      </c>
      <c r="P129" s="59">
        <f t="shared" si="19"/>
        <v>0.70950024214666907</v>
      </c>
      <c r="Q129" s="2">
        <f t="shared" si="26"/>
        <v>29965.849000000002</v>
      </c>
      <c r="R129" s="61">
        <f t="shared" si="20"/>
        <v>1.5376600517534478E-4</v>
      </c>
      <c r="S129" s="63">
        <v>0.1</v>
      </c>
      <c r="T129" s="61">
        <f t="shared" si="21"/>
        <v>1.5376600517534479E-5</v>
      </c>
    </row>
    <row r="130" spans="1:20" x14ac:dyDescent="0.2">
      <c r="A130" s="48" t="s">
        <v>64</v>
      </c>
      <c r="B130" s="49" t="s">
        <v>474</v>
      </c>
      <c r="C130" s="48">
        <v>45052.345999999998</v>
      </c>
      <c r="D130" s="48" t="s">
        <v>52</v>
      </c>
      <c r="E130">
        <f t="shared" si="23"/>
        <v>5502.2223724688129</v>
      </c>
      <c r="F130">
        <f>ROUND(2*E130,0)/2</f>
        <v>5502</v>
      </c>
      <c r="G130" s="12">
        <f t="shared" si="24"/>
        <v>0.65779999999358552</v>
      </c>
      <c r="I130">
        <f t="shared" si="25"/>
        <v>0.65779999999358552</v>
      </c>
      <c r="O130">
        <f t="shared" ca="1" si="22"/>
        <v>0.66229352252798579</v>
      </c>
      <c r="P130" s="59">
        <f t="shared" si="19"/>
        <v>0.71528359122173701</v>
      </c>
      <c r="Q130" s="2">
        <f t="shared" si="26"/>
        <v>30033.845999999998</v>
      </c>
      <c r="R130" s="61">
        <f t="shared" si="20"/>
        <v>3.3043632604852157E-3</v>
      </c>
      <c r="S130" s="63">
        <v>0.1</v>
      </c>
      <c r="T130" s="61">
        <f t="shared" si="21"/>
        <v>3.304363260485216E-4</v>
      </c>
    </row>
    <row r="131" spans="1:20" x14ac:dyDescent="0.2">
      <c r="A131" s="48" t="s">
        <v>64</v>
      </c>
      <c r="B131" s="49" t="s">
        <v>474</v>
      </c>
      <c r="C131" s="48">
        <v>45055.357000000004</v>
      </c>
      <c r="D131" s="48" t="s">
        <v>52</v>
      </c>
      <c r="E131">
        <f t="shared" si="23"/>
        <v>5503.2402555694543</v>
      </c>
      <c r="F131">
        <f>ROUND(2*E131,0)/2</f>
        <v>5503</v>
      </c>
      <c r="G131" s="12">
        <f t="shared" si="24"/>
        <v>0.71070000000327127</v>
      </c>
      <c r="I131">
        <f t="shared" si="25"/>
        <v>0.71070000000327127</v>
      </c>
      <c r="O131">
        <f t="shared" ref="O131:O157" ca="1" si="28">+C$11+C$12*$F131</f>
        <v>0.66262405765585553</v>
      </c>
      <c r="P131" s="59">
        <f t="shared" si="19"/>
        <v>0.71553552121589403</v>
      </c>
      <c r="Q131" s="2">
        <f t="shared" si="26"/>
        <v>30036.857000000004</v>
      </c>
      <c r="R131" s="61">
        <f t="shared" si="20"/>
        <v>2.3382265397724706E-5</v>
      </c>
      <c r="S131" s="63">
        <v>0.1</v>
      </c>
      <c r="T131" s="61">
        <f t="shared" si="21"/>
        <v>2.3382265397724709E-6</v>
      </c>
    </row>
    <row r="132" spans="1:20" x14ac:dyDescent="0.2">
      <c r="A132" s="48" t="s">
        <v>64</v>
      </c>
      <c r="B132" s="49" t="s">
        <v>474</v>
      </c>
      <c r="C132" s="48">
        <v>45203.408000000003</v>
      </c>
      <c r="D132" s="48" t="s">
        <v>52</v>
      </c>
      <c r="E132">
        <f t="shared" si="23"/>
        <v>5553.2896115749982</v>
      </c>
      <c r="F132" s="51">
        <f>ROUND(2*E132,0)/2-0.5</f>
        <v>5553</v>
      </c>
      <c r="G132" s="12">
        <f t="shared" si="24"/>
        <v>0.8566999999966356</v>
      </c>
      <c r="I132">
        <f t="shared" si="25"/>
        <v>0.8566999999966356</v>
      </c>
      <c r="O132">
        <f t="shared" ca="1" si="28"/>
        <v>0.6791508140493423</v>
      </c>
      <c r="P132" s="59">
        <f t="shared" si="19"/>
        <v>0.72818302457569972</v>
      </c>
      <c r="Q132" s="2">
        <f t="shared" si="26"/>
        <v>30184.908000000003</v>
      </c>
      <c r="R132" s="61">
        <f t="shared" si="20"/>
        <v>1.6516612971345435E-2</v>
      </c>
      <c r="S132" s="63">
        <v>0.1</v>
      </c>
      <c r="T132" s="61">
        <f t="shared" si="21"/>
        <v>1.6516612971345435E-3</v>
      </c>
    </row>
    <row r="133" spans="1:20" x14ac:dyDescent="0.2">
      <c r="A133" s="48" t="s">
        <v>64</v>
      </c>
      <c r="B133" s="49" t="s">
        <v>474</v>
      </c>
      <c r="C133" s="48">
        <v>45280.231</v>
      </c>
      <c r="D133" s="48" t="s">
        <v>52</v>
      </c>
      <c r="E133">
        <f t="shared" si="23"/>
        <v>5579.2599979716706</v>
      </c>
      <c r="F133" s="51">
        <f>ROUND(2*E133,0)/2-0.5</f>
        <v>5579</v>
      </c>
      <c r="G133" s="12">
        <f t="shared" si="24"/>
        <v>0.76909999999770662</v>
      </c>
      <c r="I133">
        <f t="shared" si="25"/>
        <v>0.76909999999770662</v>
      </c>
      <c r="O133">
        <f t="shared" ca="1" si="28"/>
        <v>0.68774472737395564</v>
      </c>
      <c r="P133" s="59">
        <f t="shared" si="19"/>
        <v>0.73479924915270867</v>
      </c>
      <c r="Q133" s="2">
        <f t="shared" si="26"/>
        <v>30261.731</v>
      </c>
      <c r="R133" s="61">
        <f t="shared" si="20"/>
        <v>1.1765415085306277E-3</v>
      </c>
      <c r="S133" s="63">
        <v>0.1</v>
      </c>
      <c r="T133" s="61">
        <f t="shared" si="21"/>
        <v>1.1765415085306277E-4</v>
      </c>
    </row>
    <row r="134" spans="1:20" x14ac:dyDescent="0.2">
      <c r="A134" s="48" t="s">
        <v>64</v>
      </c>
      <c r="B134" s="49" t="s">
        <v>474</v>
      </c>
      <c r="C134" s="48">
        <v>45407.347000000002</v>
      </c>
      <c r="D134" s="48" t="s">
        <v>52</v>
      </c>
      <c r="E134">
        <f t="shared" si="23"/>
        <v>5622.2321760589566</v>
      </c>
      <c r="F134">
        <f>ROUND(2*E134,0)/2</f>
        <v>5622</v>
      </c>
      <c r="G134" s="12">
        <f t="shared" si="24"/>
        <v>0.68680000000313157</v>
      </c>
      <c r="I134">
        <f t="shared" si="25"/>
        <v>0.68680000000313157</v>
      </c>
      <c r="O134">
        <f t="shared" ca="1" si="28"/>
        <v>0.70195773787235427</v>
      </c>
      <c r="P134" s="59">
        <f t="shared" si="19"/>
        <v>0.74580081097153827</v>
      </c>
      <c r="Q134" s="2">
        <f t="shared" si="26"/>
        <v>30388.847000000002</v>
      </c>
      <c r="R134" s="61">
        <f t="shared" si="20"/>
        <v>3.4810956949296607E-3</v>
      </c>
      <c r="S134" s="63">
        <v>0.1</v>
      </c>
      <c r="T134" s="61">
        <f t="shared" si="21"/>
        <v>3.4810956949296611E-4</v>
      </c>
    </row>
    <row r="135" spans="1:20" x14ac:dyDescent="0.2">
      <c r="A135" s="48" t="s">
        <v>64</v>
      </c>
      <c r="B135" s="49" t="s">
        <v>474</v>
      </c>
      <c r="C135" s="48">
        <v>45555.37</v>
      </c>
      <c r="D135" s="48" t="s">
        <v>52</v>
      </c>
      <c r="E135">
        <f t="shared" si="23"/>
        <v>5672.2720665291918</v>
      </c>
      <c r="F135" s="51">
        <f>ROUND(2*E135,0)/2-0.5</f>
        <v>5672</v>
      </c>
      <c r="G135" s="12">
        <f t="shared" si="24"/>
        <v>0.80480000000534346</v>
      </c>
      <c r="I135">
        <f t="shared" si="25"/>
        <v>0.80480000000534346</v>
      </c>
      <c r="O135">
        <f t="shared" ca="1" si="28"/>
        <v>0.71848449426584127</v>
      </c>
      <c r="P135" s="59">
        <f t="shared" si="19"/>
        <v>0.75868633137381736</v>
      </c>
      <c r="Q135" s="2">
        <f t="shared" si="26"/>
        <v>30536.870000000003</v>
      </c>
      <c r="R135" s="61">
        <f t="shared" si="20"/>
        <v>2.1264704346581949E-3</v>
      </c>
      <c r="S135" s="63">
        <v>0.1</v>
      </c>
      <c r="T135" s="61">
        <f t="shared" si="21"/>
        <v>2.1264704346581951E-4</v>
      </c>
    </row>
    <row r="136" spans="1:20" x14ac:dyDescent="0.2">
      <c r="A136" s="48" t="s">
        <v>64</v>
      </c>
      <c r="B136" s="49" t="s">
        <v>474</v>
      </c>
      <c r="C136" s="48">
        <v>45907.427000000003</v>
      </c>
      <c r="D136" s="48" t="s">
        <v>52</v>
      </c>
      <c r="E136">
        <f t="shared" si="23"/>
        <v>5791.2866366924718</v>
      </c>
      <c r="F136" s="51">
        <f>ROUND(2*E136,0)/2-0.5</f>
        <v>5791</v>
      </c>
      <c r="G136" s="12">
        <f t="shared" si="24"/>
        <v>0.84790000000066357</v>
      </c>
      <c r="I136">
        <f t="shared" si="25"/>
        <v>0.84790000000066357</v>
      </c>
      <c r="O136">
        <f t="shared" ca="1" si="28"/>
        <v>0.75781817448234001</v>
      </c>
      <c r="P136" s="59">
        <f t="shared" si="19"/>
        <v>0.78975611873302154</v>
      </c>
      <c r="Q136" s="2">
        <f t="shared" si="26"/>
        <v>30888.927000000003</v>
      </c>
      <c r="R136" s="61">
        <f t="shared" si="20"/>
        <v>3.3807109288656535E-3</v>
      </c>
      <c r="S136" s="63">
        <v>0.1</v>
      </c>
      <c r="T136" s="61">
        <f t="shared" si="21"/>
        <v>3.3807109288656537E-4</v>
      </c>
    </row>
    <row r="137" spans="1:20" x14ac:dyDescent="0.2">
      <c r="A137" s="48" t="s">
        <v>64</v>
      </c>
      <c r="B137" s="49" t="s">
        <v>474</v>
      </c>
      <c r="C137" s="48">
        <v>45913.381000000001</v>
      </c>
      <c r="D137" s="48" t="s">
        <v>52</v>
      </c>
      <c r="E137">
        <f t="shared" si="23"/>
        <v>5793.2994151651401</v>
      </c>
      <c r="F137" s="51">
        <f>ROUND(2*E137,0)/2-0.5</f>
        <v>5793</v>
      </c>
      <c r="G137" s="12">
        <f t="shared" si="24"/>
        <v>0.8856999999989057</v>
      </c>
      <c r="I137">
        <f t="shared" si="25"/>
        <v>0.8856999999989057</v>
      </c>
      <c r="O137">
        <f t="shared" ca="1" si="28"/>
        <v>0.75847924473807948</v>
      </c>
      <c r="P137" s="59">
        <f t="shared" si="19"/>
        <v>0.79028314037975422</v>
      </c>
      <c r="Q137" s="2">
        <f t="shared" si="26"/>
        <v>30894.881000000001</v>
      </c>
      <c r="R137" s="61">
        <f t="shared" si="20"/>
        <v>9.1043770995808595E-3</v>
      </c>
      <c r="S137" s="63">
        <v>0.1</v>
      </c>
      <c r="T137" s="61">
        <f t="shared" si="21"/>
        <v>9.1043770995808597E-4</v>
      </c>
    </row>
    <row r="138" spans="1:20" x14ac:dyDescent="0.2">
      <c r="A138" s="48" t="s">
        <v>64</v>
      </c>
      <c r="B138" s="49" t="s">
        <v>474</v>
      </c>
      <c r="C138" s="48">
        <v>45916.383000000002</v>
      </c>
      <c r="D138" s="48" t="s">
        <v>52</v>
      </c>
      <c r="E138">
        <f t="shared" si="23"/>
        <v>5794.3142557722867</v>
      </c>
      <c r="F138" s="51">
        <f>ROUND(2*E138,0)/2-0.5</f>
        <v>5794</v>
      </c>
      <c r="G138" s="12">
        <f t="shared" si="24"/>
        <v>0.92960000000311993</v>
      </c>
      <c r="I138">
        <f t="shared" si="25"/>
        <v>0.92960000000311993</v>
      </c>
      <c r="O138">
        <f t="shared" ca="1" si="28"/>
        <v>0.75880977986594922</v>
      </c>
      <c r="P138" s="59">
        <f t="shared" si="19"/>
        <v>0.79054671120741693</v>
      </c>
      <c r="Q138" s="2">
        <f t="shared" si="26"/>
        <v>30897.883000000002</v>
      </c>
      <c r="R138" s="61">
        <f t="shared" si="20"/>
        <v>1.9335817124901181E-2</v>
      </c>
      <c r="S138" s="63">
        <v>0.1</v>
      </c>
      <c r="T138" s="61">
        <f t="shared" si="21"/>
        <v>1.9335817124901183E-3</v>
      </c>
    </row>
    <row r="139" spans="1:20" x14ac:dyDescent="0.2">
      <c r="A139" t="s">
        <v>11</v>
      </c>
      <c r="C139" s="12">
        <f>+C122</f>
        <v>44132.36</v>
      </c>
      <c r="D139" s="12" t="s">
        <v>13</v>
      </c>
      <c r="E139">
        <f t="shared" si="23"/>
        <v>5191.2166593421452</v>
      </c>
      <c r="F139">
        <f>ROUND(2*E139,0)/2</f>
        <v>5191</v>
      </c>
      <c r="G139" s="12">
        <f t="shared" si="24"/>
        <v>0.64089999999850988</v>
      </c>
      <c r="I139">
        <f>G139</f>
        <v>0.64089999999850988</v>
      </c>
      <c r="O139">
        <f t="shared" ca="1" si="28"/>
        <v>0.55949709776049716</v>
      </c>
      <c r="P139" s="59">
        <f t="shared" si="19"/>
        <v>0.6388741420023959</v>
      </c>
      <c r="Q139" s="2">
        <f t="shared" si="26"/>
        <v>29113.86</v>
      </c>
      <c r="R139" s="61">
        <f t="shared" si="20"/>
        <v>4.1041006204189869E-6</v>
      </c>
      <c r="S139" s="63">
        <v>0.1</v>
      </c>
      <c r="T139" s="61">
        <f t="shared" si="21"/>
        <v>4.1041006204189869E-7</v>
      </c>
    </row>
    <row r="140" spans="1:20" x14ac:dyDescent="0.2">
      <c r="A140" s="48" t="s">
        <v>64</v>
      </c>
      <c r="B140" s="49" t="s">
        <v>474</v>
      </c>
      <c r="C140" s="48">
        <v>45990.285000000003</v>
      </c>
      <c r="D140" s="48" t="s">
        <v>52</v>
      </c>
      <c r="E140">
        <f t="shared" si="23"/>
        <v>5819.297184003246</v>
      </c>
      <c r="F140" s="51">
        <f>ROUND(2*E140,0)/2-0.5</f>
        <v>5819</v>
      </c>
      <c r="G140" s="12">
        <f t="shared" si="24"/>
        <v>0.87910000000556465</v>
      </c>
      <c r="I140">
        <f t="shared" ref="I140:I153" si="29">+G140</f>
        <v>0.87910000000556465</v>
      </c>
      <c r="O140">
        <f t="shared" ca="1" si="28"/>
        <v>0.76707315806269261</v>
      </c>
      <c r="P140" s="59">
        <f t="shared" si="19"/>
        <v>0.79714898282987789</v>
      </c>
      <c r="Q140" s="2">
        <f t="shared" si="26"/>
        <v>30971.785000000003</v>
      </c>
      <c r="R140" s="61">
        <f t="shared" si="20"/>
        <v>6.7159692161297057E-3</v>
      </c>
      <c r="S140" s="63">
        <v>0.1</v>
      </c>
      <c r="T140" s="61">
        <f t="shared" si="21"/>
        <v>6.7159692161297062E-4</v>
      </c>
    </row>
    <row r="141" spans="1:20" x14ac:dyDescent="0.2">
      <c r="A141" s="48" t="s">
        <v>64</v>
      </c>
      <c r="B141" s="49" t="s">
        <v>474</v>
      </c>
      <c r="C141" s="48">
        <v>46034.578999999998</v>
      </c>
      <c r="D141" s="48" t="s">
        <v>52</v>
      </c>
      <c r="E141">
        <f t="shared" si="23"/>
        <v>5834.2709847537262</v>
      </c>
      <c r="F141" s="51">
        <f t="shared" ref="F141:F157" si="30">ROUND(2*E141,0)/2-0.5</f>
        <v>5834</v>
      </c>
      <c r="G141" s="12">
        <f t="shared" si="24"/>
        <v>0.80159999999159481</v>
      </c>
      <c r="I141">
        <f t="shared" si="29"/>
        <v>0.80159999999159481</v>
      </c>
      <c r="O141">
        <f t="shared" ca="1" si="28"/>
        <v>0.77203118498073886</v>
      </c>
      <c r="P141" s="59">
        <f t="shared" si="19"/>
        <v>0.80112234666263893</v>
      </c>
      <c r="Q141" s="2">
        <f t="shared" si="26"/>
        <v>31016.078999999998</v>
      </c>
      <c r="R141" s="61">
        <f t="shared" si="20"/>
        <v>2.2815270266263874E-7</v>
      </c>
      <c r="S141" s="63">
        <v>0.1</v>
      </c>
      <c r="T141" s="61">
        <f t="shared" si="21"/>
        <v>2.2815270266263877E-8</v>
      </c>
    </row>
    <row r="142" spans="1:20" x14ac:dyDescent="0.2">
      <c r="A142" s="48" t="s">
        <v>64</v>
      </c>
      <c r="B142" s="49" t="s">
        <v>474</v>
      </c>
      <c r="C142" s="48">
        <v>46173.561000000002</v>
      </c>
      <c r="D142" s="48" t="s">
        <v>52</v>
      </c>
      <c r="E142">
        <f t="shared" si="23"/>
        <v>5881.2545214833845</v>
      </c>
      <c r="F142" s="51">
        <f t="shared" si="30"/>
        <v>5881</v>
      </c>
      <c r="G142" s="12">
        <f t="shared" si="24"/>
        <v>0.75289999999949941</v>
      </c>
      <c r="I142">
        <f t="shared" si="29"/>
        <v>0.75289999999949941</v>
      </c>
      <c r="O142">
        <f t="shared" ca="1" si="28"/>
        <v>0.78756633599061643</v>
      </c>
      <c r="P142" s="59">
        <f t="shared" si="19"/>
        <v>0.81363050417854754</v>
      </c>
      <c r="Q142" s="2">
        <f t="shared" si="26"/>
        <v>31155.061000000002</v>
      </c>
      <c r="R142" s="61">
        <f t="shared" si="20"/>
        <v>3.6881941378413821E-3</v>
      </c>
      <c r="S142" s="63">
        <v>0.1</v>
      </c>
      <c r="T142" s="61">
        <f t="shared" si="21"/>
        <v>3.6881941378413824E-4</v>
      </c>
    </row>
    <row r="143" spans="1:20" x14ac:dyDescent="0.2">
      <c r="A143" s="48" t="s">
        <v>64</v>
      </c>
      <c r="B143" s="49" t="s">
        <v>474</v>
      </c>
      <c r="C143" s="48">
        <v>46321.584999999999</v>
      </c>
      <c r="D143" s="48" t="s">
        <v>52</v>
      </c>
      <c r="E143">
        <f t="shared" si="23"/>
        <v>5931.294750008451</v>
      </c>
      <c r="F143" s="51">
        <f t="shared" si="30"/>
        <v>5931</v>
      </c>
      <c r="G143" s="12">
        <f t="shared" si="24"/>
        <v>0.87189999999827705</v>
      </c>
      <c r="I143">
        <f t="shared" si="29"/>
        <v>0.87189999999827705</v>
      </c>
      <c r="O143">
        <f t="shared" ca="1" si="28"/>
        <v>0.80409309238410343</v>
      </c>
      <c r="P143" s="59">
        <f t="shared" si="19"/>
        <v>0.82703406167326854</v>
      </c>
      <c r="Q143" s="2">
        <f t="shared" si="26"/>
        <v>31303.084999999999</v>
      </c>
      <c r="R143" s="61">
        <f t="shared" si="20"/>
        <v>2.0129524217834677E-3</v>
      </c>
      <c r="S143" s="63">
        <v>0.1</v>
      </c>
      <c r="T143" s="61">
        <f t="shared" si="21"/>
        <v>2.0129524217834678E-4</v>
      </c>
    </row>
    <row r="144" spans="1:20" x14ac:dyDescent="0.2">
      <c r="A144" s="48" t="s">
        <v>64</v>
      </c>
      <c r="B144" s="49" t="s">
        <v>474</v>
      </c>
      <c r="C144" s="48">
        <v>46327.582000000002</v>
      </c>
      <c r="D144" s="48" t="s">
        <v>52</v>
      </c>
      <c r="E144">
        <f t="shared" si="23"/>
        <v>5933.322064838917</v>
      </c>
      <c r="F144" s="51">
        <f t="shared" si="30"/>
        <v>5933</v>
      </c>
      <c r="G144" s="12">
        <f t="shared" si="24"/>
        <v>0.95270000000164146</v>
      </c>
      <c r="I144">
        <f t="shared" si="29"/>
        <v>0.95270000000164146</v>
      </c>
      <c r="O144">
        <f t="shared" ca="1" si="28"/>
        <v>0.8047541626398429</v>
      </c>
      <c r="P144" s="59">
        <f t="shared" si="19"/>
        <v>0.82757228412200001</v>
      </c>
      <c r="Q144" s="2">
        <f t="shared" si="26"/>
        <v>31309.082000000002</v>
      </c>
      <c r="R144" s="61">
        <f t="shared" si="20"/>
        <v>1.5656945281256274E-2</v>
      </c>
      <c r="S144" s="63">
        <v>0.1</v>
      </c>
      <c r="T144" s="61">
        <f t="shared" si="21"/>
        <v>1.5656945281256275E-3</v>
      </c>
    </row>
    <row r="145" spans="1:20" x14ac:dyDescent="0.2">
      <c r="A145" s="48" t="s">
        <v>64</v>
      </c>
      <c r="B145" s="49" t="s">
        <v>474</v>
      </c>
      <c r="C145" s="48">
        <v>46469.374000000003</v>
      </c>
      <c r="D145" s="48" t="s">
        <v>52</v>
      </c>
      <c r="E145">
        <f t="shared" si="23"/>
        <v>5981.2555356478824</v>
      </c>
      <c r="F145" s="51">
        <f t="shared" si="30"/>
        <v>5981</v>
      </c>
      <c r="G145" s="12">
        <f t="shared" si="24"/>
        <v>0.75590000000374857</v>
      </c>
      <c r="I145">
        <f t="shared" si="29"/>
        <v>0.75590000000374857</v>
      </c>
      <c r="O145">
        <f t="shared" ca="1" si="28"/>
        <v>0.8206198487775902</v>
      </c>
      <c r="P145" s="59">
        <f t="shared" si="19"/>
        <v>0.84053762632869267</v>
      </c>
      <c r="Q145" s="2">
        <f t="shared" si="26"/>
        <v>31450.874000000003</v>
      </c>
      <c r="R145" s="61">
        <f t="shared" si="20"/>
        <v>7.1635277899208694E-3</v>
      </c>
      <c r="S145" s="63">
        <v>0.1</v>
      </c>
      <c r="T145" s="61">
        <f t="shared" si="21"/>
        <v>7.1635277899208694E-4</v>
      </c>
    </row>
    <row r="146" spans="1:20" x14ac:dyDescent="0.2">
      <c r="A146" s="48" t="s">
        <v>64</v>
      </c>
      <c r="B146" s="49" t="s">
        <v>474</v>
      </c>
      <c r="C146" s="48">
        <v>46741.502999999997</v>
      </c>
      <c r="D146" s="48" t="s">
        <v>52</v>
      </c>
      <c r="E146">
        <f t="shared" si="23"/>
        <v>6073.2500591595945</v>
      </c>
      <c r="F146" s="51">
        <f t="shared" si="30"/>
        <v>6073</v>
      </c>
      <c r="G146" s="12">
        <f t="shared" si="24"/>
        <v>0.73969999999098945</v>
      </c>
      <c r="I146">
        <f t="shared" si="29"/>
        <v>0.73969999999098945</v>
      </c>
      <c r="O146">
        <f t="shared" ca="1" si="28"/>
        <v>0.85102908054160631</v>
      </c>
      <c r="P146" s="59">
        <f t="shared" si="19"/>
        <v>0.86564548400415808</v>
      </c>
      <c r="Q146" s="2">
        <f t="shared" si="26"/>
        <v>31723.002999999997</v>
      </c>
      <c r="R146" s="61">
        <f t="shared" si="20"/>
        <v>1.5862264943311315E-2</v>
      </c>
      <c r="S146" s="63">
        <v>0.1</v>
      </c>
      <c r="T146" s="61">
        <f t="shared" si="21"/>
        <v>1.5862264943311316E-3</v>
      </c>
    </row>
    <row r="147" spans="1:20" x14ac:dyDescent="0.2">
      <c r="A147" s="48" t="s">
        <v>64</v>
      </c>
      <c r="B147" s="49" t="s">
        <v>474</v>
      </c>
      <c r="C147" s="48">
        <v>46827.330999999998</v>
      </c>
      <c r="D147" s="48" t="s">
        <v>52</v>
      </c>
      <c r="E147">
        <f t="shared" si="23"/>
        <v>6102.2646293228754</v>
      </c>
      <c r="F147" s="51">
        <f t="shared" si="30"/>
        <v>6102</v>
      </c>
      <c r="G147" s="12">
        <f t="shared" si="24"/>
        <v>0.78279999999358552</v>
      </c>
      <c r="I147">
        <f t="shared" si="29"/>
        <v>0.78279999999358552</v>
      </c>
      <c r="O147">
        <f t="shared" ca="1" si="28"/>
        <v>0.86061459924982842</v>
      </c>
      <c r="P147" s="59">
        <f t="shared" si="19"/>
        <v>0.87363010242724048</v>
      </c>
      <c r="Q147" s="2">
        <f t="shared" si="26"/>
        <v>31808.830999999998</v>
      </c>
      <c r="R147" s="61">
        <f t="shared" si="20"/>
        <v>8.2501075081082547E-3</v>
      </c>
      <c r="S147" s="63">
        <v>0.1</v>
      </c>
      <c r="T147" s="61">
        <f t="shared" si="21"/>
        <v>8.2501075081082556E-4</v>
      </c>
    </row>
    <row r="148" spans="1:20" x14ac:dyDescent="0.2">
      <c r="A148" s="48" t="s">
        <v>64</v>
      </c>
      <c r="B148" s="49" t="s">
        <v>474</v>
      </c>
      <c r="C148" s="48">
        <v>46827.449000000001</v>
      </c>
      <c r="D148" s="48" t="s">
        <v>52</v>
      </c>
      <c r="E148">
        <f t="shared" si="23"/>
        <v>6102.3045197931106</v>
      </c>
      <c r="F148" s="51">
        <f t="shared" si="30"/>
        <v>6102</v>
      </c>
      <c r="G148" s="12">
        <f t="shared" si="24"/>
        <v>0.90079999999579741</v>
      </c>
      <c r="I148">
        <f t="shared" si="29"/>
        <v>0.90079999999579741</v>
      </c>
      <c r="O148">
        <f t="shared" ca="1" si="28"/>
        <v>0.86061459924982842</v>
      </c>
      <c r="P148" s="59">
        <f t="shared" si="19"/>
        <v>0.87363010242724048</v>
      </c>
      <c r="Q148" s="2">
        <f t="shared" si="26"/>
        <v>31808.949000000001</v>
      </c>
      <c r="R148" s="61">
        <f t="shared" si="20"/>
        <v>7.3820333388587532E-4</v>
      </c>
      <c r="S148" s="63">
        <v>0.1</v>
      </c>
      <c r="T148" s="61">
        <f t="shared" si="21"/>
        <v>7.3820333388587537E-5</v>
      </c>
    </row>
    <row r="149" spans="1:20" x14ac:dyDescent="0.2">
      <c r="A149" s="48" t="s">
        <v>64</v>
      </c>
      <c r="B149" s="49" t="s">
        <v>474</v>
      </c>
      <c r="C149" s="48">
        <v>46975.453000000001</v>
      </c>
      <c r="D149" s="48" t="s">
        <v>52</v>
      </c>
      <c r="E149">
        <f t="shared" ref="E149:E157" si="31">+(C149-C$7)/C$8</f>
        <v>6152.3379872215273</v>
      </c>
      <c r="F149" s="51">
        <f t="shared" si="30"/>
        <v>6152</v>
      </c>
      <c r="G149" s="12">
        <f t="shared" ref="G149:G157" si="32">+C149-(C$7+F149*C$8)</f>
        <v>0.99979999999777647</v>
      </c>
      <c r="I149">
        <f t="shared" si="29"/>
        <v>0.99979999999777647</v>
      </c>
      <c r="O149">
        <f t="shared" ca="1" si="28"/>
        <v>0.87714135564331563</v>
      </c>
      <c r="P149" s="59">
        <f t="shared" si="19"/>
        <v>0.88747569157226924</v>
      </c>
      <c r="Q149" s="2">
        <f t="shared" ref="Q149:Q157" si="33">+C149-15018.5</f>
        <v>31956.953000000001</v>
      </c>
      <c r="R149" s="61">
        <f t="shared" si="20"/>
        <v>1.2616750263268472E-2</v>
      </c>
      <c r="S149" s="63">
        <v>0.1</v>
      </c>
      <c r="T149" s="61">
        <f t="shared" si="21"/>
        <v>1.2616750263268472E-3</v>
      </c>
    </row>
    <row r="150" spans="1:20" x14ac:dyDescent="0.2">
      <c r="A150" s="48" t="s">
        <v>64</v>
      </c>
      <c r="B150" s="49" t="s">
        <v>474</v>
      </c>
      <c r="C150" s="48">
        <v>47099.578000000001</v>
      </c>
      <c r="D150" s="48" t="s">
        <v>52</v>
      </c>
      <c r="E150">
        <f t="shared" si="31"/>
        <v>6194.2990433048244</v>
      </c>
      <c r="F150" s="51">
        <f t="shared" si="30"/>
        <v>6194</v>
      </c>
      <c r="G150" s="12">
        <f t="shared" si="32"/>
        <v>0.8845999999975902</v>
      </c>
      <c r="I150">
        <f t="shared" si="29"/>
        <v>0.8845999999975902</v>
      </c>
      <c r="O150">
        <f t="shared" ca="1" si="28"/>
        <v>0.89102383101384453</v>
      </c>
      <c r="P150" s="59">
        <f t="shared" ref="P150:P157" si="34">+D$11+D$12*F150+D$13*F150^2</f>
        <v>0.8991832719878845</v>
      </c>
      <c r="Q150" s="2">
        <f t="shared" si="33"/>
        <v>32081.078000000001</v>
      </c>
      <c r="R150" s="61">
        <f t="shared" ref="R150:R157" si="35">+(P150-G150)^2</f>
        <v>2.1267182194290227E-4</v>
      </c>
      <c r="S150" s="63">
        <v>0.1</v>
      </c>
      <c r="T150" s="61">
        <f t="shared" ref="T150:T157" si="36">+S150*R150</f>
        <v>2.1267182194290228E-5</v>
      </c>
    </row>
    <row r="151" spans="1:20" x14ac:dyDescent="0.2">
      <c r="A151" s="48" t="s">
        <v>64</v>
      </c>
      <c r="B151" s="49" t="s">
        <v>474</v>
      </c>
      <c r="C151" s="48">
        <v>47392.366999999998</v>
      </c>
      <c r="D151" s="48" t="s">
        <v>52</v>
      </c>
      <c r="E151">
        <f t="shared" si="31"/>
        <v>6293.2777796558594</v>
      </c>
      <c r="F151" s="51">
        <f t="shared" si="30"/>
        <v>6293</v>
      </c>
      <c r="G151" s="12">
        <f t="shared" si="32"/>
        <v>0.8217000000004191</v>
      </c>
      <c r="I151">
        <f t="shared" si="29"/>
        <v>0.8217000000004191</v>
      </c>
      <c r="O151">
        <f t="shared" ca="1" si="28"/>
        <v>0.92374680867294856</v>
      </c>
      <c r="P151" s="59">
        <f t="shared" si="34"/>
        <v>0.9270589115302289</v>
      </c>
      <c r="Q151" s="2">
        <f t="shared" si="33"/>
        <v>32373.866999999998</v>
      </c>
      <c r="R151" s="61">
        <f t="shared" si="35"/>
        <v>1.1100500238746289E-2</v>
      </c>
      <c r="S151" s="63">
        <v>0.1</v>
      </c>
      <c r="T151" s="61">
        <f t="shared" si="36"/>
        <v>1.1100500238746291E-3</v>
      </c>
    </row>
    <row r="152" spans="1:20" x14ac:dyDescent="0.2">
      <c r="A152" s="48" t="s">
        <v>64</v>
      </c>
      <c r="B152" s="49" t="s">
        <v>474</v>
      </c>
      <c r="C152" s="48">
        <v>47413.315000000002</v>
      </c>
      <c r="D152" s="48" t="s">
        <v>52</v>
      </c>
      <c r="E152">
        <f t="shared" si="31"/>
        <v>6300.3593522869414</v>
      </c>
      <c r="F152" s="51">
        <f t="shared" si="30"/>
        <v>6300</v>
      </c>
      <c r="G152" s="12">
        <f t="shared" si="32"/>
        <v>1.0630000000019209</v>
      </c>
      <c r="I152">
        <f t="shared" si="29"/>
        <v>1.0630000000019209</v>
      </c>
      <c r="O152">
        <f t="shared" ca="1" si="28"/>
        <v>0.92606055456803649</v>
      </c>
      <c r="P152" s="59">
        <f t="shared" si="34"/>
        <v>0.92904475740900261</v>
      </c>
      <c r="Q152" s="2">
        <f t="shared" si="33"/>
        <v>32394.815000000002</v>
      </c>
      <c r="R152" s="61">
        <f t="shared" si="35"/>
        <v>1.7944007018127577E-2</v>
      </c>
      <c r="S152" s="63">
        <v>0.1</v>
      </c>
      <c r="T152" s="61">
        <f t="shared" si="36"/>
        <v>1.7944007018127579E-3</v>
      </c>
    </row>
    <row r="153" spans="1:20" x14ac:dyDescent="0.2">
      <c r="A153" s="48" t="s">
        <v>64</v>
      </c>
      <c r="B153" s="49" t="s">
        <v>474</v>
      </c>
      <c r="C153" s="48">
        <v>47614.347999999998</v>
      </c>
      <c r="D153" s="48" t="s">
        <v>52</v>
      </c>
      <c r="E153">
        <f t="shared" si="31"/>
        <v>6368.319529427672</v>
      </c>
      <c r="F153" s="51">
        <f t="shared" si="30"/>
        <v>6368</v>
      </c>
      <c r="G153" s="12">
        <f t="shared" si="32"/>
        <v>0.94520000000193249</v>
      </c>
      <c r="I153">
        <f t="shared" si="29"/>
        <v>0.94520000000193249</v>
      </c>
      <c r="O153">
        <f t="shared" ca="1" si="28"/>
        <v>0.94853694326317894</v>
      </c>
      <c r="P153" s="59">
        <f t="shared" si="34"/>
        <v>0.94843783896386413</v>
      </c>
      <c r="Q153" s="2">
        <f t="shared" si="33"/>
        <v>32595.847999999998</v>
      </c>
      <c r="R153" s="61">
        <f t="shared" si="35"/>
        <v>1.0483601143402549E-5</v>
      </c>
      <c r="S153" s="63">
        <v>0.1</v>
      </c>
      <c r="T153" s="61">
        <f t="shared" si="36"/>
        <v>1.048360114340255E-6</v>
      </c>
    </row>
    <row r="154" spans="1:20" x14ac:dyDescent="0.2">
      <c r="A154" s="9" t="s">
        <v>26</v>
      </c>
      <c r="B154" s="10"/>
      <c r="C154" s="13">
        <v>49031.42</v>
      </c>
      <c r="D154" s="13">
        <v>2E-3</v>
      </c>
      <c r="E154">
        <f t="shared" si="31"/>
        <v>6847.3675670193697</v>
      </c>
      <c r="F154" s="51">
        <f t="shared" si="30"/>
        <v>6847</v>
      </c>
      <c r="G154" s="12">
        <f t="shared" si="32"/>
        <v>1.0872999999992317</v>
      </c>
      <c r="K154">
        <f>+G154</f>
        <v>1.0872999999992317</v>
      </c>
      <c r="O154">
        <f t="shared" ca="1" si="28"/>
        <v>1.1068632695127834</v>
      </c>
      <c r="P154" s="59">
        <f t="shared" si="34"/>
        <v>1.0902856222147748</v>
      </c>
      <c r="Q154" s="2">
        <f t="shared" si="33"/>
        <v>34012.92</v>
      </c>
      <c r="R154" s="61">
        <f t="shared" si="35"/>
        <v>8.913940013944516E-6</v>
      </c>
      <c r="S154" s="16">
        <v>1</v>
      </c>
      <c r="T154" s="61">
        <f t="shared" si="36"/>
        <v>8.913940013944516E-6</v>
      </c>
    </row>
    <row r="155" spans="1:20" x14ac:dyDescent="0.2">
      <c r="A155" t="s">
        <v>28</v>
      </c>
      <c r="C155" s="12">
        <v>52368.525800000003</v>
      </c>
      <c r="D155" s="12">
        <v>2.0000000000000001E-4</v>
      </c>
      <c r="E155">
        <f t="shared" si="31"/>
        <v>7975.4923092525614</v>
      </c>
      <c r="F155" s="51">
        <f t="shared" si="30"/>
        <v>7975</v>
      </c>
      <c r="G155" s="12">
        <f t="shared" si="32"/>
        <v>1.4563000000052853</v>
      </c>
      <c r="J155">
        <f>+G155</f>
        <v>1.4563000000052853</v>
      </c>
      <c r="O155">
        <f t="shared" ca="1" si="28"/>
        <v>1.4797068937498477</v>
      </c>
      <c r="P155" s="59">
        <f t="shared" si="34"/>
        <v>1.4605803418140724</v>
      </c>
      <c r="Q155" s="2">
        <f t="shared" si="33"/>
        <v>37350.025800000003</v>
      </c>
      <c r="R155" s="61">
        <f t="shared" si="35"/>
        <v>1.8321326000050939E-5</v>
      </c>
      <c r="S155" s="16">
        <v>1</v>
      </c>
      <c r="T155" s="61">
        <f t="shared" si="36"/>
        <v>1.8321326000050939E-5</v>
      </c>
    </row>
    <row r="156" spans="1:20" x14ac:dyDescent="0.2">
      <c r="A156" s="26" t="s">
        <v>36</v>
      </c>
      <c r="B156" s="27"/>
      <c r="C156" s="12">
        <v>54223.487000000001</v>
      </c>
      <c r="D156" s="12">
        <v>3.0000000000000001E-3</v>
      </c>
      <c r="E156">
        <f t="shared" si="31"/>
        <v>8602.5709070011162</v>
      </c>
      <c r="F156" s="51">
        <f>ROUND(2*E156,0)/2-0.5</f>
        <v>8602</v>
      </c>
      <c r="G156" s="12">
        <f t="shared" si="32"/>
        <v>1.6887999999962631</v>
      </c>
      <c r="J156">
        <f>+G156</f>
        <v>1.6887999999962631</v>
      </c>
      <c r="O156">
        <f t="shared" ca="1" si="28"/>
        <v>1.6869524189241734</v>
      </c>
      <c r="P156" s="59">
        <f t="shared" si="34"/>
        <v>1.6884183315399466</v>
      </c>
      <c r="Q156" s="2">
        <f t="shared" si="33"/>
        <v>39204.987000000001</v>
      </c>
      <c r="R156" s="61">
        <f t="shared" si="35"/>
        <v>1.456708105470096E-7</v>
      </c>
      <c r="S156" s="16">
        <v>1</v>
      </c>
      <c r="T156" s="61">
        <f t="shared" si="36"/>
        <v>1.456708105470096E-7</v>
      </c>
    </row>
    <row r="157" spans="1:20" x14ac:dyDescent="0.2">
      <c r="A157" s="33" t="s">
        <v>40</v>
      </c>
      <c r="B157" s="34" t="s">
        <v>41</v>
      </c>
      <c r="C157" s="33">
        <v>55643.5478</v>
      </c>
      <c r="D157" s="66">
        <v>3.8999999999999998E-3</v>
      </c>
      <c r="E157">
        <f t="shared" si="31"/>
        <v>9082.6293228761697</v>
      </c>
      <c r="F157" s="51">
        <f t="shared" si="30"/>
        <v>9082</v>
      </c>
      <c r="G157" s="12">
        <f t="shared" si="32"/>
        <v>1.8616000000038184</v>
      </c>
      <c r="J157">
        <f>+G157</f>
        <v>1.8616000000038184</v>
      </c>
      <c r="O157">
        <f t="shared" ca="1" si="28"/>
        <v>1.8456092803016477</v>
      </c>
      <c r="P157" s="59">
        <f t="shared" si="34"/>
        <v>1.8734677200635235</v>
      </c>
      <c r="Q157" s="2">
        <f t="shared" si="33"/>
        <v>40625.0478</v>
      </c>
      <c r="R157" s="61">
        <f t="shared" si="35"/>
        <v>1.4084277941552552E-4</v>
      </c>
      <c r="S157" s="16">
        <v>1</v>
      </c>
      <c r="T157" s="61">
        <f t="shared" si="36"/>
        <v>1.4084277941552552E-4</v>
      </c>
    </row>
    <row r="158" spans="1:20" x14ac:dyDescent="0.2">
      <c r="A158" s="48"/>
      <c r="B158" s="49"/>
      <c r="C158" s="48"/>
      <c r="D158" s="48"/>
      <c r="R158" s="61"/>
      <c r="T158" s="61"/>
    </row>
    <row r="159" spans="1:20" x14ac:dyDescent="0.2">
      <c r="A159" s="48"/>
      <c r="B159" s="49"/>
      <c r="C159" s="48"/>
      <c r="D159" s="48"/>
      <c r="R159" s="61"/>
      <c r="T159" s="61"/>
    </row>
    <row r="160" spans="1:20" x14ac:dyDescent="0.2">
      <c r="A160" s="48"/>
      <c r="B160" s="49"/>
      <c r="C160" s="48"/>
      <c r="D160" s="48"/>
      <c r="R160" s="61"/>
      <c r="T160" s="61"/>
    </row>
    <row r="161" spans="1:20" x14ac:dyDescent="0.2">
      <c r="A161" s="48"/>
      <c r="B161" s="49"/>
      <c r="C161" s="48"/>
      <c r="D161" s="48"/>
      <c r="R161" s="61"/>
      <c r="T161" s="61"/>
    </row>
    <row r="162" spans="1:20" x14ac:dyDescent="0.2">
      <c r="A162" s="48"/>
      <c r="B162" s="49"/>
      <c r="C162" s="48"/>
      <c r="D162" s="48"/>
      <c r="R162" s="61"/>
      <c r="T162" s="61"/>
    </row>
    <row r="163" spans="1:20" x14ac:dyDescent="0.2">
      <c r="A163" s="48"/>
      <c r="B163" s="49"/>
      <c r="C163" s="48"/>
      <c r="D163" s="48"/>
      <c r="R163" s="61"/>
      <c r="T163" s="61"/>
    </row>
    <row r="164" spans="1:20" x14ac:dyDescent="0.2">
      <c r="A164" s="48"/>
      <c r="B164" s="49"/>
      <c r="C164" s="48"/>
      <c r="D164" s="48"/>
      <c r="R164" s="61"/>
      <c r="T164" s="61"/>
    </row>
    <row r="165" spans="1:20" x14ac:dyDescent="0.2">
      <c r="A165" s="48"/>
      <c r="B165" s="49"/>
      <c r="C165" s="48"/>
      <c r="D165" s="48"/>
      <c r="R165" s="61"/>
      <c r="T165" s="61"/>
    </row>
    <row r="166" spans="1:20" x14ac:dyDescent="0.2">
      <c r="A166" s="48"/>
      <c r="B166" s="49"/>
      <c r="C166" s="48"/>
      <c r="D166" s="48"/>
      <c r="R166" s="61"/>
      <c r="T166" s="61"/>
    </row>
    <row r="167" spans="1:20" x14ac:dyDescent="0.2">
      <c r="A167" s="48"/>
      <c r="B167" s="49"/>
      <c r="C167" s="48"/>
      <c r="D167" s="48"/>
      <c r="R167" s="61"/>
      <c r="T167" s="61"/>
    </row>
    <row r="168" spans="1:20" x14ac:dyDescent="0.2">
      <c r="A168" s="48"/>
      <c r="B168" s="49"/>
      <c r="C168" s="48"/>
      <c r="D168" s="48"/>
      <c r="R168" s="61"/>
      <c r="T168" s="61"/>
    </row>
    <row r="169" spans="1:20" x14ac:dyDescent="0.2">
      <c r="A169" s="48"/>
      <c r="B169" s="49"/>
      <c r="C169" s="48"/>
      <c r="D169" s="48"/>
      <c r="R169" s="61"/>
      <c r="T169" s="61"/>
    </row>
    <row r="170" spans="1:20" x14ac:dyDescent="0.2">
      <c r="A170" s="48"/>
      <c r="B170" s="49"/>
      <c r="C170" s="48"/>
      <c r="D170" s="48"/>
      <c r="R170" s="61"/>
      <c r="T170" s="61"/>
    </row>
    <row r="171" spans="1:20" x14ac:dyDescent="0.2">
      <c r="A171" s="48"/>
      <c r="B171" s="49"/>
      <c r="C171" s="48"/>
      <c r="D171" s="48"/>
      <c r="R171" s="61"/>
      <c r="T171" s="61"/>
    </row>
    <row r="172" spans="1:20" x14ac:dyDescent="0.2">
      <c r="A172" s="48"/>
      <c r="B172" s="49"/>
      <c r="C172" s="48"/>
      <c r="D172" s="48"/>
      <c r="R172" s="61"/>
      <c r="T172" s="61"/>
    </row>
    <row r="173" spans="1:20" x14ac:dyDescent="0.2">
      <c r="A173" s="48"/>
      <c r="B173" s="49"/>
      <c r="C173" s="48"/>
      <c r="D173" s="48"/>
      <c r="R173" s="61"/>
      <c r="T173" s="61"/>
    </row>
    <row r="174" spans="1:20" x14ac:dyDescent="0.2">
      <c r="A174" s="48"/>
      <c r="B174" s="49"/>
      <c r="C174" s="48"/>
      <c r="D174" s="48"/>
      <c r="R174" s="61"/>
      <c r="T174" s="61"/>
    </row>
    <row r="175" spans="1:20" x14ac:dyDescent="0.2">
      <c r="A175" s="48"/>
      <c r="B175" s="49"/>
      <c r="C175" s="48"/>
      <c r="D175" s="48"/>
      <c r="R175" s="61"/>
      <c r="T175" s="61"/>
    </row>
    <row r="176" spans="1:20" x14ac:dyDescent="0.2">
      <c r="A176" s="48"/>
      <c r="B176" s="49"/>
      <c r="C176" s="48"/>
      <c r="D176" s="48"/>
      <c r="R176" s="61"/>
      <c r="T176" s="61"/>
    </row>
    <row r="177" spans="1:20" x14ac:dyDescent="0.2">
      <c r="A177" s="48"/>
      <c r="B177" s="49"/>
      <c r="C177" s="48"/>
      <c r="D177" s="48"/>
      <c r="R177" s="61"/>
      <c r="T177" s="61"/>
    </row>
    <row r="178" spans="1:20" x14ac:dyDescent="0.2">
      <c r="A178" s="48"/>
      <c r="B178" s="49"/>
      <c r="C178" s="48"/>
      <c r="D178" s="48"/>
      <c r="R178" s="61"/>
      <c r="T178" s="61"/>
    </row>
    <row r="179" spans="1:20" x14ac:dyDescent="0.2">
      <c r="A179" s="48"/>
      <c r="B179" s="49"/>
      <c r="C179" s="48"/>
      <c r="D179" s="48"/>
      <c r="R179" s="61"/>
      <c r="T179" s="61"/>
    </row>
    <row r="180" spans="1:20" x14ac:dyDescent="0.2">
      <c r="A180" s="48"/>
      <c r="B180" s="49"/>
      <c r="C180" s="48"/>
      <c r="D180" s="48"/>
      <c r="R180" s="61"/>
      <c r="T180" s="61"/>
    </row>
    <row r="181" spans="1:20" x14ac:dyDescent="0.2">
      <c r="A181" s="48"/>
      <c r="B181" s="49"/>
      <c r="C181" s="48"/>
      <c r="D181" s="48"/>
      <c r="R181" s="61"/>
      <c r="T181" s="61"/>
    </row>
    <row r="182" spans="1:20" x14ac:dyDescent="0.2">
      <c r="A182" s="48"/>
      <c r="B182" s="49"/>
      <c r="C182" s="48"/>
      <c r="D182" s="48"/>
      <c r="R182" s="61"/>
      <c r="T182" s="61"/>
    </row>
    <row r="183" spans="1:20" x14ac:dyDescent="0.2">
      <c r="A183" s="48"/>
      <c r="B183" s="49"/>
      <c r="C183" s="48"/>
      <c r="D183" s="48"/>
      <c r="R183" s="61"/>
      <c r="T183" s="61"/>
    </row>
    <row r="184" spans="1:20" x14ac:dyDescent="0.2">
      <c r="A184" s="48"/>
      <c r="B184" s="49"/>
      <c r="C184" s="48"/>
      <c r="D184" s="48"/>
      <c r="R184" s="61"/>
      <c r="T184" s="61"/>
    </row>
    <row r="185" spans="1:20" x14ac:dyDescent="0.2">
      <c r="A185" s="48"/>
      <c r="B185" s="49"/>
      <c r="C185" s="48"/>
      <c r="D185" s="48"/>
      <c r="R185" s="61"/>
      <c r="T185" s="61"/>
    </row>
    <row r="186" spans="1:20" x14ac:dyDescent="0.2">
      <c r="A186" s="48"/>
      <c r="B186" s="49"/>
      <c r="C186" s="48"/>
      <c r="D186" s="48"/>
      <c r="R186" s="61"/>
      <c r="T186" s="61"/>
    </row>
    <row r="187" spans="1:20" x14ac:dyDescent="0.2">
      <c r="A187" s="48"/>
      <c r="B187" s="49"/>
      <c r="C187" s="48"/>
      <c r="D187" s="48"/>
      <c r="R187" s="61"/>
      <c r="T187" s="61"/>
    </row>
    <row r="188" spans="1:20" x14ac:dyDescent="0.2">
      <c r="A188" s="48"/>
      <c r="B188" s="49"/>
      <c r="C188" s="48"/>
      <c r="D188" s="48"/>
      <c r="R188" s="61"/>
      <c r="T188" s="61"/>
    </row>
    <row r="189" spans="1:20" x14ac:dyDescent="0.2">
      <c r="A189" s="48"/>
      <c r="B189" s="49"/>
      <c r="C189" s="48"/>
      <c r="D189" s="48"/>
      <c r="R189" s="61"/>
      <c r="T189" s="61"/>
    </row>
    <row r="190" spans="1:20" x14ac:dyDescent="0.2">
      <c r="A190" s="48"/>
      <c r="B190" s="49"/>
      <c r="C190" s="48"/>
      <c r="D190" s="48"/>
      <c r="R190" s="61"/>
      <c r="T190" s="61"/>
    </row>
    <row r="191" spans="1:20" x14ac:dyDescent="0.2">
      <c r="A191" s="48"/>
      <c r="B191" s="49"/>
      <c r="C191" s="48"/>
      <c r="D191" s="48"/>
      <c r="R191" s="61"/>
      <c r="T191" s="61"/>
    </row>
    <row r="192" spans="1:20" x14ac:dyDescent="0.2">
      <c r="A192" s="48"/>
      <c r="B192" s="49"/>
      <c r="C192" s="48"/>
      <c r="D192" s="48"/>
      <c r="R192" s="61"/>
      <c r="T192" s="61"/>
    </row>
    <row r="193" spans="1:20" x14ac:dyDescent="0.2">
      <c r="A193" s="48"/>
      <c r="B193" s="49"/>
      <c r="C193" s="48"/>
      <c r="D193" s="48"/>
      <c r="R193" s="61"/>
      <c r="T193" s="61"/>
    </row>
    <row r="194" spans="1:20" x14ac:dyDescent="0.2">
      <c r="A194" s="48"/>
      <c r="B194" s="49"/>
      <c r="C194" s="48"/>
      <c r="D194" s="48"/>
      <c r="R194" s="61"/>
      <c r="T194" s="61"/>
    </row>
    <row r="195" spans="1:20" x14ac:dyDescent="0.2">
      <c r="A195" s="48"/>
      <c r="B195" s="49"/>
      <c r="C195" s="48"/>
      <c r="D195" s="48"/>
      <c r="R195" s="61"/>
      <c r="T195" s="61"/>
    </row>
    <row r="196" spans="1:20" x14ac:dyDescent="0.2">
      <c r="A196" s="48"/>
      <c r="B196" s="49"/>
      <c r="C196" s="48"/>
      <c r="D196" s="48"/>
      <c r="R196" s="61"/>
      <c r="T196" s="61"/>
    </row>
    <row r="197" spans="1:20" x14ac:dyDescent="0.2">
      <c r="A197" s="48"/>
      <c r="B197" s="49"/>
      <c r="C197" s="48"/>
      <c r="D197" s="48"/>
      <c r="R197" s="61"/>
      <c r="T197" s="61"/>
    </row>
    <row r="198" spans="1:20" x14ac:dyDescent="0.2">
      <c r="A198" s="48"/>
      <c r="B198" s="49"/>
      <c r="C198" s="48"/>
      <c r="D198" s="48"/>
      <c r="R198" s="61"/>
      <c r="T198" s="61"/>
    </row>
    <row r="199" spans="1:20" x14ac:dyDescent="0.2">
      <c r="A199" s="48"/>
      <c r="B199" s="49"/>
      <c r="C199" s="48"/>
      <c r="D199" s="48"/>
      <c r="R199" s="61"/>
      <c r="T199" s="61"/>
    </row>
    <row r="200" spans="1:20" x14ac:dyDescent="0.2">
      <c r="A200" s="48"/>
      <c r="B200" s="49"/>
      <c r="C200" s="48"/>
      <c r="D200" s="48"/>
      <c r="R200" s="61"/>
      <c r="T200" s="61"/>
    </row>
    <row r="201" spans="1:20" x14ac:dyDescent="0.2">
      <c r="A201" s="48"/>
      <c r="B201" s="49"/>
      <c r="C201" s="48"/>
      <c r="D201" s="48"/>
      <c r="R201" s="61"/>
      <c r="T201" s="61"/>
    </row>
    <row r="202" spans="1:20" x14ac:dyDescent="0.2">
      <c r="A202" s="48"/>
      <c r="B202" s="49"/>
      <c r="C202" s="48"/>
      <c r="D202" s="48"/>
      <c r="R202" s="61"/>
      <c r="T202" s="61"/>
    </row>
    <row r="203" spans="1:20" x14ac:dyDescent="0.2">
      <c r="A203" s="48"/>
      <c r="B203" s="49"/>
      <c r="C203" s="48"/>
      <c r="D203" s="48"/>
      <c r="R203" s="61"/>
      <c r="T203" s="61"/>
    </row>
    <row r="204" spans="1:20" x14ac:dyDescent="0.2">
      <c r="A204" s="48"/>
      <c r="B204" s="49"/>
      <c r="C204" s="48"/>
      <c r="D204" s="48"/>
      <c r="R204" s="61"/>
      <c r="T204" s="61"/>
    </row>
    <row r="205" spans="1:20" x14ac:dyDescent="0.2">
      <c r="A205" s="48"/>
      <c r="B205" s="49"/>
      <c r="C205" s="48"/>
      <c r="D205" s="48"/>
      <c r="R205" s="61"/>
      <c r="T205" s="61"/>
    </row>
    <row r="206" spans="1:20" x14ac:dyDescent="0.2">
      <c r="A206" s="48"/>
      <c r="B206" s="49"/>
      <c r="C206" s="48"/>
      <c r="D206" s="48"/>
      <c r="R206" s="61"/>
      <c r="T206" s="61"/>
    </row>
    <row r="207" spans="1:20" x14ac:dyDescent="0.2">
      <c r="A207" s="48"/>
      <c r="B207" s="49"/>
      <c r="C207" s="48"/>
      <c r="D207" s="48"/>
      <c r="R207" s="61"/>
      <c r="T207" s="61"/>
    </row>
    <row r="208" spans="1:20" x14ac:dyDescent="0.2">
      <c r="A208" s="48"/>
      <c r="B208" s="49"/>
      <c r="C208" s="48"/>
      <c r="D208" s="48"/>
      <c r="R208" s="61"/>
      <c r="T208" s="61"/>
    </row>
    <row r="209" spans="1:20" x14ac:dyDescent="0.2">
      <c r="A209" s="48"/>
      <c r="B209" s="49"/>
      <c r="C209" s="48"/>
      <c r="D209" s="48"/>
      <c r="R209" s="61"/>
      <c r="T209" s="61"/>
    </row>
    <row r="210" spans="1:20" x14ac:dyDescent="0.2">
      <c r="A210" s="48"/>
      <c r="B210" s="49"/>
      <c r="C210" s="48"/>
      <c r="D210" s="48"/>
      <c r="R210" s="61"/>
      <c r="T210" s="61"/>
    </row>
    <row r="211" spans="1:20" x14ac:dyDescent="0.2">
      <c r="A211" s="48"/>
      <c r="B211" s="49"/>
      <c r="C211" s="48"/>
      <c r="D211" s="48"/>
      <c r="R211" s="61"/>
      <c r="T211" s="61"/>
    </row>
    <row r="212" spans="1:20" x14ac:dyDescent="0.2">
      <c r="A212" s="48"/>
      <c r="B212" s="49"/>
      <c r="C212" s="48"/>
      <c r="D212" s="48"/>
      <c r="R212" s="61"/>
      <c r="T212" s="61"/>
    </row>
    <row r="213" spans="1:20" x14ac:dyDescent="0.2">
      <c r="A213" s="48"/>
      <c r="B213" s="49"/>
      <c r="C213" s="48"/>
      <c r="D213" s="48"/>
      <c r="R213" s="61"/>
      <c r="T213" s="61"/>
    </row>
    <row r="214" spans="1:20" x14ac:dyDescent="0.2">
      <c r="A214" s="48"/>
      <c r="B214" s="49"/>
      <c r="C214" s="48"/>
      <c r="D214" s="48"/>
      <c r="R214" s="61"/>
      <c r="T214" s="61"/>
    </row>
    <row r="215" spans="1:20" x14ac:dyDescent="0.2">
      <c r="A215" s="48"/>
      <c r="B215" s="49"/>
      <c r="C215" s="48"/>
      <c r="D215" s="48"/>
      <c r="R215" s="61"/>
      <c r="T215" s="61"/>
    </row>
    <row r="216" spans="1:20" x14ac:dyDescent="0.2">
      <c r="A216" s="48"/>
      <c r="B216" s="49"/>
      <c r="C216" s="48"/>
      <c r="D216" s="48"/>
      <c r="R216" s="61"/>
      <c r="T216" s="61"/>
    </row>
    <row r="217" spans="1:20" x14ac:dyDescent="0.2">
      <c r="A217" s="48"/>
      <c r="B217" s="49"/>
      <c r="C217" s="48"/>
      <c r="D217" s="48"/>
      <c r="R217" s="61"/>
      <c r="T217" s="61"/>
    </row>
    <row r="218" spans="1:20" x14ac:dyDescent="0.2">
      <c r="A218" s="48"/>
      <c r="B218" s="49"/>
      <c r="C218" s="48"/>
      <c r="D218" s="48"/>
      <c r="R218" s="61"/>
      <c r="T218" s="61"/>
    </row>
    <row r="219" spans="1:20" x14ac:dyDescent="0.2">
      <c r="A219" s="48"/>
      <c r="B219" s="49"/>
      <c r="C219" s="48"/>
      <c r="D219" s="48"/>
      <c r="R219" s="61"/>
      <c r="T219" s="61"/>
    </row>
    <row r="220" spans="1:20" x14ac:dyDescent="0.2">
      <c r="A220" s="48"/>
      <c r="B220" s="49"/>
      <c r="C220" s="48"/>
      <c r="D220" s="48"/>
      <c r="R220" s="61"/>
      <c r="T220" s="61"/>
    </row>
    <row r="221" spans="1:20" x14ac:dyDescent="0.2">
      <c r="A221" s="48"/>
      <c r="B221" s="49"/>
      <c r="C221" s="48"/>
      <c r="D221" s="48"/>
      <c r="R221" s="61"/>
      <c r="T221" s="61"/>
    </row>
    <row r="222" spans="1:20" x14ac:dyDescent="0.2">
      <c r="B222" s="16"/>
      <c r="C222" s="12"/>
      <c r="D222" s="12"/>
      <c r="R222" s="61"/>
      <c r="T222" s="61"/>
    </row>
    <row r="223" spans="1:20" x14ac:dyDescent="0.2">
      <c r="B223" s="16"/>
      <c r="C223" s="12"/>
      <c r="D223" s="12"/>
      <c r="R223" s="61"/>
      <c r="T223" s="61"/>
    </row>
    <row r="224" spans="1:20" x14ac:dyDescent="0.2">
      <c r="B224" s="16"/>
      <c r="C224" s="12"/>
      <c r="D224" s="12"/>
      <c r="R224" s="61"/>
      <c r="T224" s="61"/>
    </row>
    <row r="225" spans="2:20" x14ac:dyDescent="0.2">
      <c r="B225" s="16"/>
      <c r="C225" s="12"/>
      <c r="D225" s="12"/>
      <c r="R225" s="61"/>
      <c r="T225" s="61"/>
    </row>
    <row r="226" spans="2:20" x14ac:dyDescent="0.2">
      <c r="B226" s="16"/>
      <c r="C226" s="12"/>
      <c r="D226" s="12"/>
      <c r="R226" s="61"/>
      <c r="T226" s="61"/>
    </row>
    <row r="227" spans="2:20" x14ac:dyDescent="0.2">
      <c r="B227" s="16"/>
      <c r="C227" s="12"/>
      <c r="D227" s="12"/>
      <c r="R227" s="61"/>
      <c r="T227" s="61"/>
    </row>
    <row r="228" spans="2:20" x14ac:dyDescent="0.2">
      <c r="B228" s="16"/>
      <c r="C228" s="12"/>
      <c r="D228" s="12"/>
      <c r="R228" s="61"/>
      <c r="T228" s="61"/>
    </row>
    <row r="229" spans="2:20" x14ac:dyDescent="0.2">
      <c r="B229" s="16"/>
      <c r="C229" s="12"/>
      <c r="D229" s="12"/>
      <c r="R229" s="61"/>
      <c r="T229" s="61"/>
    </row>
    <row r="230" spans="2:20" x14ac:dyDescent="0.2">
      <c r="B230" s="16"/>
      <c r="C230" s="12"/>
      <c r="D230" s="12"/>
      <c r="R230" s="61"/>
      <c r="T230" s="61"/>
    </row>
    <row r="231" spans="2:20" x14ac:dyDescent="0.2">
      <c r="B231" s="16"/>
      <c r="C231" s="12"/>
      <c r="D231" s="12"/>
      <c r="R231" s="61"/>
      <c r="T231" s="61"/>
    </row>
    <row r="232" spans="2:20" x14ac:dyDescent="0.2">
      <c r="B232" s="16"/>
      <c r="C232" s="12"/>
      <c r="D232" s="12"/>
      <c r="R232" s="61"/>
      <c r="T232" s="61"/>
    </row>
    <row r="233" spans="2:20" x14ac:dyDescent="0.2">
      <c r="B233" s="16"/>
      <c r="C233" s="12"/>
      <c r="D233" s="12"/>
      <c r="R233" s="61"/>
      <c r="T233" s="61"/>
    </row>
    <row r="234" spans="2:20" x14ac:dyDescent="0.2">
      <c r="B234" s="16"/>
      <c r="C234" s="12"/>
      <c r="D234" s="12"/>
      <c r="R234" s="61"/>
      <c r="T234" s="61"/>
    </row>
    <row r="235" spans="2:20" x14ac:dyDescent="0.2">
      <c r="B235" s="16"/>
      <c r="C235" s="12"/>
      <c r="D235" s="12"/>
      <c r="R235" s="61"/>
      <c r="T235" s="61"/>
    </row>
    <row r="236" spans="2:20" x14ac:dyDescent="0.2">
      <c r="B236" s="16"/>
      <c r="C236" s="12"/>
      <c r="D236" s="12"/>
      <c r="R236" s="61"/>
      <c r="T236" s="61"/>
    </row>
    <row r="237" spans="2:20" x14ac:dyDescent="0.2">
      <c r="B237" s="16"/>
      <c r="C237" s="12"/>
      <c r="D237" s="12"/>
      <c r="R237" s="61"/>
      <c r="T237" s="61"/>
    </row>
    <row r="238" spans="2:20" x14ac:dyDescent="0.2">
      <c r="B238" s="16"/>
      <c r="C238" s="12"/>
      <c r="D238" s="12"/>
      <c r="R238" s="61"/>
      <c r="T238" s="61"/>
    </row>
    <row r="239" spans="2:20" x14ac:dyDescent="0.2">
      <c r="B239" s="16"/>
      <c r="C239" s="12"/>
      <c r="D239" s="12"/>
      <c r="R239" s="61"/>
      <c r="T239" s="61"/>
    </row>
    <row r="240" spans="2:20" x14ac:dyDescent="0.2">
      <c r="B240" s="16"/>
      <c r="C240" s="12"/>
      <c r="D240" s="12"/>
      <c r="R240" s="61"/>
      <c r="T240" s="61"/>
    </row>
    <row r="241" spans="2:20" x14ac:dyDescent="0.2">
      <c r="B241" s="16"/>
      <c r="C241" s="12"/>
      <c r="D241" s="12"/>
      <c r="R241" s="61"/>
      <c r="T241" s="61"/>
    </row>
    <row r="242" spans="2:20" x14ac:dyDescent="0.2">
      <c r="B242" s="16"/>
      <c r="C242" s="12"/>
      <c r="D242" s="12"/>
      <c r="R242" s="61"/>
      <c r="T242" s="61"/>
    </row>
    <row r="243" spans="2:20" x14ac:dyDescent="0.2">
      <c r="B243" s="16"/>
      <c r="C243" s="12"/>
      <c r="D243" s="12"/>
      <c r="R243" s="61"/>
      <c r="T243" s="61"/>
    </row>
    <row r="244" spans="2:20" x14ac:dyDescent="0.2">
      <c r="B244" s="16"/>
      <c r="C244" s="12"/>
      <c r="D244" s="12"/>
      <c r="R244" s="61"/>
      <c r="T244" s="61"/>
    </row>
    <row r="245" spans="2:20" x14ac:dyDescent="0.2">
      <c r="B245" s="16"/>
      <c r="C245" s="12"/>
      <c r="D245" s="12"/>
      <c r="R245" s="61"/>
      <c r="T245" s="61"/>
    </row>
    <row r="246" spans="2:20" x14ac:dyDescent="0.2">
      <c r="B246" s="16"/>
      <c r="C246" s="12"/>
      <c r="D246" s="12"/>
      <c r="R246" s="61"/>
      <c r="T246" s="61"/>
    </row>
    <row r="247" spans="2:20" x14ac:dyDescent="0.2">
      <c r="B247" s="16"/>
      <c r="C247" s="12"/>
      <c r="D247" s="12"/>
      <c r="R247" s="61"/>
      <c r="T247" s="61"/>
    </row>
    <row r="248" spans="2:20" x14ac:dyDescent="0.2">
      <c r="B248" s="16"/>
      <c r="C248" s="12"/>
      <c r="D248" s="12"/>
      <c r="R248" s="61"/>
      <c r="T248" s="61"/>
    </row>
    <row r="249" spans="2:20" x14ac:dyDescent="0.2">
      <c r="B249" s="16"/>
      <c r="C249" s="12"/>
      <c r="D249" s="12"/>
      <c r="R249" s="61"/>
      <c r="T249" s="61"/>
    </row>
    <row r="250" spans="2:20" x14ac:dyDescent="0.2">
      <c r="B250" s="16"/>
      <c r="C250" s="12"/>
      <c r="D250" s="12"/>
      <c r="R250" s="61"/>
      <c r="T250" s="61"/>
    </row>
    <row r="251" spans="2:20" x14ac:dyDescent="0.2">
      <c r="B251" s="16"/>
      <c r="C251" s="12"/>
      <c r="D251" s="12"/>
      <c r="R251" s="61"/>
      <c r="T251" s="61"/>
    </row>
    <row r="252" spans="2:20" x14ac:dyDescent="0.2">
      <c r="B252" s="16"/>
      <c r="C252" s="12"/>
      <c r="D252" s="12"/>
      <c r="R252" s="61"/>
    </row>
    <row r="253" spans="2:20" x14ac:dyDescent="0.2">
      <c r="B253" s="16"/>
      <c r="C253" s="12"/>
      <c r="D253" s="12"/>
      <c r="R253" s="61"/>
    </row>
    <row r="254" spans="2:20" x14ac:dyDescent="0.2">
      <c r="B254" s="16"/>
      <c r="C254" s="12"/>
      <c r="D254" s="12"/>
      <c r="R254" s="61"/>
    </row>
    <row r="255" spans="2:20" x14ac:dyDescent="0.2">
      <c r="B255" s="16"/>
      <c r="C255" s="12"/>
      <c r="D255" s="12"/>
      <c r="R255" s="61"/>
    </row>
    <row r="256" spans="2:20" x14ac:dyDescent="0.2">
      <c r="B256" s="16"/>
      <c r="C256" s="12"/>
      <c r="D256" s="12"/>
      <c r="R256" s="61"/>
    </row>
    <row r="257" spans="2:18" x14ac:dyDescent="0.2">
      <c r="B257" s="16"/>
      <c r="C257" s="12"/>
      <c r="D257" s="12"/>
      <c r="R257" s="61"/>
    </row>
    <row r="258" spans="2:18" x14ac:dyDescent="0.2">
      <c r="B258" s="16"/>
      <c r="C258" s="12"/>
      <c r="D258" s="12"/>
      <c r="R258" s="61"/>
    </row>
    <row r="259" spans="2:18" x14ac:dyDescent="0.2">
      <c r="B259" s="16"/>
      <c r="C259" s="12"/>
      <c r="D259" s="12"/>
      <c r="R259" s="61"/>
    </row>
    <row r="260" spans="2:18" x14ac:dyDescent="0.2">
      <c r="B260" s="16"/>
      <c r="C260" s="12"/>
      <c r="D260" s="12"/>
      <c r="R260" s="61"/>
    </row>
    <row r="261" spans="2:18" x14ac:dyDescent="0.2">
      <c r="B261" s="16"/>
      <c r="C261" s="12"/>
      <c r="D261" s="12"/>
      <c r="R261" s="61"/>
    </row>
    <row r="262" spans="2:18" x14ac:dyDescent="0.2">
      <c r="B262" s="16"/>
      <c r="C262" s="12"/>
      <c r="D262" s="12"/>
      <c r="R262" s="61"/>
    </row>
    <row r="263" spans="2:18" x14ac:dyDescent="0.2">
      <c r="B263" s="16"/>
      <c r="C263" s="12"/>
      <c r="D263" s="12"/>
      <c r="R263" s="61"/>
    </row>
    <row r="264" spans="2:18" x14ac:dyDescent="0.2">
      <c r="B264" s="16"/>
      <c r="C264" s="12"/>
      <c r="D264" s="12"/>
      <c r="R264" s="61"/>
    </row>
    <row r="265" spans="2:18" x14ac:dyDescent="0.2">
      <c r="B265" s="16"/>
      <c r="C265" s="12"/>
      <c r="D265" s="12"/>
      <c r="R265" s="61"/>
    </row>
    <row r="266" spans="2:18" x14ac:dyDescent="0.2">
      <c r="B266" s="16"/>
      <c r="C266" s="12"/>
      <c r="D266" s="12"/>
      <c r="R266" s="61"/>
    </row>
    <row r="267" spans="2:18" x14ac:dyDescent="0.2">
      <c r="B267" s="16"/>
      <c r="C267" s="12"/>
      <c r="D267" s="12"/>
      <c r="R267" s="61"/>
    </row>
    <row r="268" spans="2:18" x14ac:dyDescent="0.2">
      <c r="B268" s="16"/>
      <c r="C268" s="12"/>
      <c r="D268" s="12"/>
      <c r="R268" s="61"/>
    </row>
    <row r="269" spans="2:18" x14ac:dyDescent="0.2">
      <c r="B269" s="16"/>
      <c r="C269" s="12"/>
      <c r="D269" s="12"/>
      <c r="R269" s="61"/>
    </row>
    <row r="270" spans="2:18" x14ac:dyDescent="0.2">
      <c r="B270" s="16"/>
      <c r="C270" s="12"/>
      <c r="D270" s="12"/>
      <c r="R270" s="61"/>
    </row>
    <row r="271" spans="2:18" x14ac:dyDescent="0.2">
      <c r="B271" s="16"/>
      <c r="C271" s="12"/>
      <c r="D271" s="12"/>
      <c r="R271" s="61"/>
    </row>
    <row r="272" spans="2:18" x14ac:dyDescent="0.2">
      <c r="B272" s="16"/>
      <c r="C272" s="12"/>
      <c r="D272" s="12"/>
      <c r="R272" s="61"/>
    </row>
    <row r="273" spans="2:18" x14ac:dyDescent="0.2">
      <c r="B273" s="16"/>
      <c r="C273" s="12"/>
      <c r="D273" s="12"/>
      <c r="R273" s="61"/>
    </row>
    <row r="274" spans="2:18" x14ac:dyDescent="0.2">
      <c r="B274" s="16"/>
      <c r="C274" s="12"/>
      <c r="D274" s="12"/>
      <c r="R274" s="61"/>
    </row>
    <row r="275" spans="2:18" x14ac:dyDescent="0.2">
      <c r="B275" s="16"/>
      <c r="C275" s="12"/>
      <c r="D275" s="12"/>
      <c r="R275" s="61"/>
    </row>
    <row r="276" spans="2:18" x14ac:dyDescent="0.2">
      <c r="B276" s="16"/>
      <c r="C276" s="12"/>
      <c r="D276" s="12"/>
      <c r="R276" s="61"/>
    </row>
    <row r="277" spans="2:18" x14ac:dyDescent="0.2">
      <c r="B277" s="16"/>
      <c r="C277" s="12"/>
      <c r="D277" s="12"/>
      <c r="R277" s="61"/>
    </row>
    <row r="278" spans="2:18" x14ac:dyDescent="0.2">
      <c r="B278" s="16"/>
      <c r="C278" s="12"/>
      <c r="D278" s="12"/>
      <c r="R278" s="61"/>
    </row>
    <row r="279" spans="2:18" x14ac:dyDescent="0.2">
      <c r="B279" s="16"/>
      <c r="C279" s="12"/>
      <c r="D279" s="12"/>
      <c r="R279" s="61"/>
    </row>
    <row r="280" spans="2:18" x14ac:dyDescent="0.2">
      <c r="B280" s="16"/>
      <c r="C280" s="12"/>
      <c r="D280" s="12"/>
      <c r="R280" s="61"/>
    </row>
    <row r="281" spans="2:18" x14ac:dyDescent="0.2">
      <c r="B281" s="16"/>
      <c r="C281" s="12"/>
      <c r="D281" s="12"/>
      <c r="R281" s="61"/>
    </row>
    <row r="282" spans="2:18" x14ac:dyDescent="0.2">
      <c r="B282" s="16"/>
      <c r="C282" s="12"/>
      <c r="D282" s="12"/>
      <c r="R282" s="61"/>
    </row>
    <row r="283" spans="2:18" x14ac:dyDescent="0.2">
      <c r="B283" s="16"/>
      <c r="C283" s="12"/>
      <c r="D283" s="12"/>
      <c r="R283" s="61"/>
    </row>
    <row r="284" spans="2:18" x14ac:dyDescent="0.2">
      <c r="B284" s="16"/>
      <c r="C284" s="12"/>
      <c r="D284" s="12"/>
      <c r="R284" s="61"/>
    </row>
    <row r="285" spans="2:18" x14ac:dyDescent="0.2">
      <c r="B285" s="16"/>
      <c r="C285" s="12"/>
      <c r="D285" s="12"/>
      <c r="R285" s="61"/>
    </row>
    <row r="286" spans="2:18" x14ac:dyDescent="0.2">
      <c r="B286" s="16"/>
      <c r="C286" s="12"/>
      <c r="D286" s="12"/>
      <c r="R286" s="61"/>
    </row>
    <row r="287" spans="2:18" x14ac:dyDescent="0.2">
      <c r="B287" s="16"/>
      <c r="C287" s="12"/>
      <c r="D287" s="12"/>
      <c r="R287" s="61"/>
    </row>
    <row r="288" spans="2:18" x14ac:dyDescent="0.2">
      <c r="B288" s="16"/>
      <c r="C288" s="12"/>
      <c r="D288" s="12"/>
    </row>
    <row r="289" spans="2:4" x14ac:dyDescent="0.2">
      <c r="B289" s="16"/>
      <c r="C289" s="12"/>
      <c r="D289" s="12"/>
    </row>
    <row r="290" spans="2:4" x14ac:dyDescent="0.2">
      <c r="B290" s="16"/>
      <c r="C290" s="12"/>
      <c r="D290" s="12"/>
    </row>
    <row r="291" spans="2:4" x14ac:dyDescent="0.2">
      <c r="B291" s="16"/>
      <c r="C291" s="12"/>
      <c r="D291" s="12"/>
    </row>
    <row r="292" spans="2:4" x14ac:dyDescent="0.2">
      <c r="B292" s="16"/>
      <c r="C292" s="12"/>
      <c r="D292" s="12"/>
    </row>
    <row r="293" spans="2:4" x14ac:dyDescent="0.2">
      <c r="B293" s="16"/>
      <c r="C293" s="12"/>
      <c r="D293" s="12"/>
    </row>
    <row r="294" spans="2:4" x14ac:dyDescent="0.2">
      <c r="B294" s="16"/>
      <c r="C294" s="12"/>
      <c r="D294" s="12"/>
    </row>
    <row r="295" spans="2:4" x14ac:dyDescent="0.2">
      <c r="B295" s="16"/>
      <c r="C295" s="12"/>
      <c r="D295" s="12"/>
    </row>
    <row r="296" spans="2:4" x14ac:dyDescent="0.2">
      <c r="B296" s="16"/>
      <c r="C296" s="12"/>
      <c r="D296" s="12"/>
    </row>
    <row r="297" spans="2:4" x14ac:dyDescent="0.2">
      <c r="B297" s="16"/>
      <c r="C297" s="12"/>
      <c r="D297" s="12"/>
    </row>
    <row r="298" spans="2:4" x14ac:dyDescent="0.2">
      <c r="B298" s="16"/>
      <c r="C298" s="12"/>
      <c r="D298" s="12"/>
    </row>
    <row r="299" spans="2:4" x14ac:dyDescent="0.2">
      <c r="B299" s="16"/>
      <c r="C299" s="12"/>
      <c r="D299" s="12"/>
    </row>
    <row r="300" spans="2:4" x14ac:dyDescent="0.2">
      <c r="B300" s="16"/>
      <c r="C300" s="12"/>
      <c r="D300" s="12"/>
    </row>
    <row r="301" spans="2:4" x14ac:dyDescent="0.2">
      <c r="B301" s="16"/>
      <c r="C301" s="12"/>
      <c r="D301" s="12"/>
    </row>
    <row r="302" spans="2:4" x14ac:dyDescent="0.2">
      <c r="B302" s="16"/>
      <c r="C302" s="12"/>
      <c r="D302" s="12"/>
    </row>
    <row r="303" spans="2:4" x14ac:dyDescent="0.2">
      <c r="B303" s="16"/>
      <c r="C303" s="12"/>
      <c r="D303" s="12"/>
    </row>
    <row r="304" spans="2:4" x14ac:dyDescent="0.2">
      <c r="B304" s="16"/>
      <c r="C304" s="12"/>
      <c r="D304" s="12"/>
    </row>
    <row r="305" spans="2:4" x14ac:dyDescent="0.2">
      <c r="B305" s="16"/>
      <c r="C305" s="12"/>
      <c r="D305" s="12"/>
    </row>
    <row r="306" spans="2:4" x14ac:dyDescent="0.2">
      <c r="B306" s="16"/>
      <c r="C306" s="12"/>
      <c r="D306" s="12"/>
    </row>
    <row r="307" spans="2:4" x14ac:dyDescent="0.2">
      <c r="B307" s="16"/>
      <c r="C307" s="12"/>
      <c r="D307" s="12"/>
    </row>
    <row r="308" spans="2:4" x14ac:dyDescent="0.2">
      <c r="B308" s="16"/>
      <c r="C308" s="12"/>
      <c r="D308" s="12"/>
    </row>
    <row r="309" spans="2:4" x14ac:dyDescent="0.2">
      <c r="B309" s="16"/>
      <c r="C309" s="12"/>
      <c r="D309" s="12"/>
    </row>
    <row r="310" spans="2:4" x14ac:dyDescent="0.2">
      <c r="B310" s="16"/>
      <c r="C310" s="12"/>
      <c r="D310" s="12"/>
    </row>
    <row r="311" spans="2:4" x14ac:dyDescent="0.2">
      <c r="B311" s="16"/>
      <c r="C311" s="12"/>
      <c r="D311" s="12"/>
    </row>
    <row r="312" spans="2:4" x14ac:dyDescent="0.2">
      <c r="B312" s="16"/>
      <c r="C312" s="12"/>
      <c r="D312" s="12"/>
    </row>
    <row r="313" spans="2:4" x14ac:dyDescent="0.2">
      <c r="B313" s="16"/>
      <c r="C313" s="12"/>
      <c r="D313" s="12"/>
    </row>
    <row r="314" spans="2:4" x14ac:dyDescent="0.2">
      <c r="B314" s="16"/>
      <c r="C314" s="12"/>
      <c r="D314" s="12"/>
    </row>
    <row r="315" spans="2:4" x14ac:dyDescent="0.2">
      <c r="B315" s="16"/>
      <c r="C315" s="12"/>
      <c r="D315" s="12"/>
    </row>
    <row r="316" spans="2:4" x14ac:dyDescent="0.2">
      <c r="B316" s="16"/>
      <c r="C316" s="12"/>
      <c r="D316" s="12"/>
    </row>
    <row r="317" spans="2:4" x14ac:dyDescent="0.2">
      <c r="C317" s="12"/>
      <c r="D317" s="12"/>
    </row>
    <row r="318" spans="2:4" x14ac:dyDescent="0.2">
      <c r="C318" s="12"/>
      <c r="D318" s="12"/>
    </row>
    <row r="319" spans="2:4" x14ac:dyDescent="0.2">
      <c r="C319" s="12"/>
      <c r="D319" s="12"/>
    </row>
    <row r="320" spans="2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opLeftCell="A164" workbookViewId="0">
      <selection activeCell="A16" sqref="A16:D211"/>
    </sheetView>
  </sheetViews>
  <sheetFormatPr defaultRowHeight="12.75" x14ac:dyDescent="0.2"/>
  <cols>
    <col min="1" max="1" width="19.7109375" style="12" customWidth="1"/>
    <col min="2" max="2" width="4.42578125" style="11" customWidth="1"/>
    <col min="3" max="3" width="12.7109375" style="1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5" t="s">
        <v>42</v>
      </c>
      <c r="I1" s="36" t="s">
        <v>43</v>
      </c>
      <c r="J1" s="37" t="s">
        <v>44</v>
      </c>
    </row>
    <row r="2" spans="1:16" x14ac:dyDescent="0.2">
      <c r="I2" s="38" t="s">
        <v>45</v>
      </c>
      <c r="J2" s="39" t="s">
        <v>46</v>
      </c>
    </row>
    <row r="3" spans="1:16" x14ac:dyDescent="0.2">
      <c r="A3" s="40" t="s">
        <v>47</v>
      </c>
      <c r="I3" s="38" t="s">
        <v>48</v>
      </c>
      <c r="J3" s="39" t="s">
        <v>49</v>
      </c>
    </row>
    <row r="4" spans="1:16" x14ac:dyDescent="0.2">
      <c r="I4" s="38" t="s">
        <v>50</v>
      </c>
      <c r="J4" s="39" t="s">
        <v>49</v>
      </c>
    </row>
    <row r="5" spans="1:16" ht="13.5" thickBot="1" x14ac:dyDescent="0.25">
      <c r="I5" s="41" t="s">
        <v>51</v>
      </c>
      <c r="J5" s="42" t="s">
        <v>52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PZ 5.191 </v>
      </c>
      <c r="B11" s="16" t="str">
        <f t="shared" ref="B11:B42" si="1">IF(H11=INT(H11),"I","II")</f>
        <v>I</v>
      </c>
      <c r="C11" s="12">
        <f t="shared" ref="C11:C42" si="2">1*G11</f>
        <v>28776.222000000002</v>
      </c>
      <c r="D11" s="11" t="str">
        <f t="shared" ref="D11:D42" si="3">VLOOKUP(F11,I$1:J$5,2,FALSE)</f>
        <v>vis</v>
      </c>
      <c r="E11" s="43" t="e">
        <f>VLOOKUP(C11,Active!C$21:E$973,3,FALSE)</f>
        <v>#N/A</v>
      </c>
      <c r="F11" s="16" t="s">
        <v>51</v>
      </c>
      <c r="G11" s="11" t="str">
        <f t="shared" ref="G11:G42" si="4">MID(I11,3,LEN(I11)-3)</f>
        <v>28776.222</v>
      </c>
      <c r="H11" s="12">
        <f t="shared" ref="H11:H42" si="5">1*K11</f>
        <v>0</v>
      </c>
      <c r="I11" s="44" t="s">
        <v>89</v>
      </c>
      <c r="J11" s="45" t="s">
        <v>90</v>
      </c>
      <c r="K11" s="44">
        <v>0</v>
      </c>
      <c r="L11" s="44" t="s">
        <v>91</v>
      </c>
      <c r="M11" s="45" t="s">
        <v>92</v>
      </c>
      <c r="N11" s="45"/>
      <c r="O11" s="46" t="s">
        <v>93</v>
      </c>
      <c r="P11" s="46" t="s">
        <v>94</v>
      </c>
    </row>
    <row r="12" spans="1:16" ht="12.75" customHeight="1" thickBot="1" x14ac:dyDescent="0.25">
      <c r="A12" s="12" t="str">
        <f t="shared" si="0"/>
        <v>IBVS 3877 </v>
      </c>
      <c r="B12" s="16" t="str">
        <f t="shared" si="1"/>
        <v>I</v>
      </c>
      <c r="C12" s="12">
        <f t="shared" si="2"/>
        <v>49031.42</v>
      </c>
      <c r="D12" s="11" t="str">
        <f t="shared" si="3"/>
        <v>vis</v>
      </c>
      <c r="E12" s="43">
        <f>VLOOKUP(C12,Active!C$21:E$973,3,FALSE)</f>
        <v>6847.3675670193697</v>
      </c>
      <c r="F12" s="16" t="s">
        <v>51</v>
      </c>
      <c r="G12" s="11" t="str">
        <f t="shared" si="4"/>
        <v>49031.420</v>
      </c>
      <c r="H12" s="12">
        <f t="shared" si="5"/>
        <v>6847</v>
      </c>
      <c r="I12" s="44" t="s">
        <v>451</v>
      </c>
      <c r="J12" s="45" t="s">
        <v>452</v>
      </c>
      <c r="K12" s="44">
        <v>6847</v>
      </c>
      <c r="L12" s="44" t="s">
        <v>453</v>
      </c>
      <c r="M12" s="45" t="s">
        <v>454</v>
      </c>
      <c r="N12" s="45" t="s">
        <v>455</v>
      </c>
      <c r="O12" s="46" t="s">
        <v>63</v>
      </c>
      <c r="P12" s="47" t="s">
        <v>456</v>
      </c>
    </row>
    <row r="13" spans="1:16" ht="12.75" customHeight="1" thickBot="1" x14ac:dyDescent="0.25">
      <c r="A13" s="12" t="str">
        <f t="shared" si="0"/>
        <v>BAVM 158 </v>
      </c>
      <c r="B13" s="16" t="str">
        <f t="shared" si="1"/>
        <v>I</v>
      </c>
      <c r="C13" s="12">
        <f t="shared" si="2"/>
        <v>52368.525800000003</v>
      </c>
      <c r="D13" s="11" t="str">
        <f t="shared" si="3"/>
        <v>vis</v>
      </c>
      <c r="E13" s="43">
        <f>VLOOKUP(C13,Active!C$21:E$973,3,FALSE)</f>
        <v>7975.4923092525614</v>
      </c>
      <c r="F13" s="16" t="s">
        <v>51</v>
      </c>
      <c r="G13" s="11" t="str">
        <f t="shared" si="4"/>
        <v>52368.5258</v>
      </c>
      <c r="H13" s="12">
        <f t="shared" si="5"/>
        <v>7975</v>
      </c>
      <c r="I13" s="44" t="s">
        <v>457</v>
      </c>
      <c r="J13" s="45" t="s">
        <v>458</v>
      </c>
      <c r="K13" s="44">
        <v>7975</v>
      </c>
      <c r="L13" s="44" t="s">
        <v>459</v>
      </c>
      <c r="M13" s="45" t="s">
        <v>454</v>
      </c>
      <c r="N13" s="45" t="s">
        <v>460</v>
      </c>
      <c r="O13" s="46" t="s">
        <v>461</v>
      </c>
      <c r="P13" s="47" t="s">
        <v>462</v>
      </c>
    </row>
    <row r="14" spans="1:16" ht="12.75" customHeight="1" thickBot="1" x14ac:dyDescent="0.25">
      <c r="A14" s="12" t="str">
        <f t="shared" si="0"/>
        <v>BAVM 186 </v>
      </c>
      <c r="B14" s="16" t="str">
        <f t="shared" si="1"/>
        <v>I</v>
      </c>
      <c r="C14" s="12">
        <f t="shared" si="2"/>
        <v>54223.487000000001</v>
      </c>
      <c r="D14" s="11" t="str">
        <f t="shared" si="3"/>
        <v>vis</v>
      </c>
      <c r="E14" s="43">
        <f>VLOOKUP(C14,Active!C$21:E$973,3,FALSE)</f>
        <v>8602.5709070011162</v>
      </c>
      <c r="F14" s="16" t="s">
        <v>51</v>
      </c>
      <c r="G14" s="11" t="str">
        <f t="shared" si="4"/>
        <v>54223.4870</v>
      </c>
      <c r="H14" s="12">
        <f t="shared" si="5"/>
        <v>8602</v>
      </c>
      <c r="I14" s="44" t="s">
        <v>463</v>
      </c>
      <c r="J14" s="45" t="s">
        <v>464</v>
      </c>
      <c r="K14" s="44" t="s">
        <v>465</v>
      </c>
      <c r="L14" s="44" t="s">
        <v>466</v>
      </c>
      <c r="M14" s="45" t="s">
        <v>467</v>
      </c>
      <c r="N14" s="45" t="s">
        <v>460</v>
      </c>
      <c r="O14" s="46" t="s">
        <v>461</v>
      </c>
      <c r="P14" s="47" t="s">
        <v>468</v>
      </c>
    </row>
    <row r="15" spans="1:16" ht="12.75" customHeight="1" thickBot="1" x14ac:dyDescent="0.25">
      <c r="A15" s="12" t="str">
        <f t="shared" si="0"/>
        <v>BAVM 220 </v>
      </c>
      <c r="B15" s="16" t="str">
        <f t="shared" si="1"/>
        <v>I</v>
      </c>
      <c r="C15" s="12">
        <f t="shared" si="2"/>
        <v>55643.5478</v>
      </c>
      <c r="D15" s="11" t="str">
        <f t="shared" si="3"/>
        <v>vis</v>
      </c>
      <c r="E15" s="43">
        <f>VLOOKUP(C15,Active!C$21:E$973,3,FALSE)</f>
        <v>9082.6293228761697</v>
      </c>
      <c r="F15" s="16" t="s">
        <v>51</v>
      </c>
      <c r="G15" s="11" t="str">
        <f t="shared" si="4"/>
        <v>55643.5478</v>
      </c>
      <c r="H15" s="12">
        <f t="shared" si="5"/>
        <v>9082</v>
      </c>
      <c r="I15" s="44" t="s">
        <v>469</v>
      </c>
      <c r="J15" s="45" t="s">
        <v>470</v>
      </c>
      <c r="K15" s="44" t="s">
        <v>471</v>
      </c>
      <c r="L15" s="44" t="s">
        <v>472</v>
      </c>
      <c r="M15" s="45" t="s">
        <v>467</v>
      </c>
      <c r="N15" s="45" t="s">
        <v>460</v>
      </c>
      <c r="O15" s="46" t="s">
        <v>461</v>
      </c>
      <c r="P15" s="47" t="s">
        <v>473</v>
      </c>
    </row>
    <row r="16" spans="1:16" ht="12.75" customHeight="1" thickBot="1" x14ac:dyDescent="0.25">
      <c r="A16" s="12" t="str">
        <f t="shared" si="0"/>
        <v> PZ 4.345 </v>
      </c>
      <c r="B16" s="16" t="str">
        <f t="shared" si="1"/>
        <v>I</v>
      </c>
      <c r="C16" s="12">
        <f t="shared" si="2"/>
        <v>25732.38</v>
      </c>
      <c r="D16" s="11" t="str">
        <f t="shared" si="3"/>
        <v>vis</v>
      </c>
      <c r="E16" s="43">
        <f>VLOOKUP(C16,Active!C$21:E$973,3,FALSE)</f>
        <v>-1028.9854974476862</v>
      </c>
      <c r="F16" s="16" t="s">
        <v>51</v>
      </c>
      <c r="G16" s="11" t="str">
        <f t="shared" si="4"/>
        <v>25732.38</v>
      </c>
      <c r="H16" s="12">
        <f t="shared" si="5"/>
        <v>-1029</v>
      </c>
      <c r="I16" s="44" t="s">
        <v>54</v>
      </c>
      <c r="J16" s="45" t="s">
        <v>55</v>
      </c>
      <c r="K16" s="44">
        <v>-1029</v>
      </c>
      <c r="L16" s="44" t="s">
        <v>56</v>
      </c>
      <c r="M16" s="45" t="s">
        <v>57</v>
      </c>
      <c r="N16" s="45"/>
      <c r="O16" s="46" t="s">
        <v>58</v>
      </c>
      <c r="P16" s="46" t="s">
        <v>59</v>
      </c>
    </row>
    <row r="17" spans="1:16" ht="12.75" customHeight="1" thickBot="1" x14ac:dyDescent="0.25">
      <c r="A17" s="12" t="str">
        <f t="shared" si="0"/>
        <v> BRNO 30.37 </v>
      </c>
      <c r="B17" s="16" t="str">
        <f t="shared" si="1"/>
        <v>I</v>
      </c>
      <c r="C17" s="12">
        <f t="shared" si="2"/>
        <v>25942.275000000001</v>
      </c>
      <c r="D17" s="11" t="str">
        <f t="shared" si="3"/>
        <v>vis</v>
      </c>
      <c r="E17" s="43">
        <f>VLOOKUP(C17,Active!C$21:E$973,3,FALSE)</f>
        <v>-958.02947838139357</v>
      </c>
      <c r="F17" s="16" t="s">
        <v>51</v>
      </c>
      <c r="G17" s="11" t="str">
        <f t="shared" si="4"/>
        <v>25942.275</v>
      </c>
      <c r="H17" s="12">
        <f t="shared" si="5"/>
        <v>-958</v>
      </c>
      <c r="I17" s="44" t="s">
        <v>60</v>
      </c>
      <c r="J17" s="45" t="s">
        <v>61</v>
      </c>
      <c r="K17" s="44">
        <v>-958</v>
      </c>
      <c r="L17" s="44" t="s">
        <v>62</v>
      </c>
      <c r="M17" s="45" t="s">
        <v>57</v>
      </c>
      <c r="N17" s="45"/>
      <c r="O17" s="46" t="s">
        <v>63</v>
      </c>
      <c r="P17" s="46" t="s">
        <v>64</v>
      </c>
    </row>
    <row r="18" spans="1:16" ht="12.75" customHeight="1" thickBot="1" x14ac:dyDescent="0.25">
      <c r="A18" s="12" t="str">
        <f t="shared" si="0"/>
        <v> BRNO 30.37 </v>
      </c>
      <c r="B18" s="16" t="str">
        <f t="shared" si="1"/>
        <v>I</v>
      </c>
      <c r="C18" s="12">
        <f t="shared" si="2"/>
        <v>26214.406999999999</v>
      </c>
      <c r="D18" s="11" t="str">
        <f t="shared" si="3"/>
        <v>vis</v>
      </c>
      <c r="E18" s="43">
        <f>VLOOKUP(C18,Active!C$21:E$973,3,FALSE)</f>
        <v>-866.03394070518323</v>
      </c>
      <c r="F18" s="16" t="s">
        <v>51</v>
      </c>
      <c r="G18" s="11" t="str">
        <f t="shared" si="4"/>
        <v>26214.407</v>
      </c>
      <c r="H18" s="12">
        <f t="shared" si="5"/>
        <v>-866</v>
      </c>
      <c r="I18" s="44" t="s">
        <v>65</v>
      </c>
      <c r="J18" s="45" t="s">
        <v>66</v>
      </c>
      <c r="K18" s="44">
        <v>-866</v>
      </c>
      <c r="L18" s="44" t="s">
        <v>67</v>
      </c>
      <c r="M18" s="45" t="s">
        <v>57</v>
      </c>
      <c r="N18" s="45"/>
      <c r="O18" s="46" t="s">
        <v>63</v>
      </c>
      <c r="P18" s="46" t="s">
        <v>64</v>
      </c>
    </row>
    <row r="19" spans="1:16" ht="12.75" customHeight="1" thickBot="1" x14ac:dyDescent="0.25">
      <c r="A19" s="12" t="str">
        <f t="shared" si="0"/>
        <v> BRNO 30.37 </v>
      </c>
      <c r="B19" s="16" t="str">
        <f t="shared" si="1"/>
        <v>I</v>
      </c>
      <c r="C19" s="12">
        <f t="shared" si="2"/>
        <v>26439.353999999999</v>
      </c>
      <c r="D19" s="11" t="str">
        <f t="shared" si="3"/>
        <v>vis</v>
      </c>
      <c r="E19" s="43">
        <f>VLOOKUP(C19,Active!C$21:E$973,3,FALSE)</f>
        <v>-789.98952030019348</v>
      </c>
      <c r="F19" s="16" t="s">
        <v>51</v>
      </c>
      <c r="G19" s="11" t="str">
        <f t="shared" si="4"/>
        <v>26439.354</v>
      </c>
      <c r="H19" s="12">
        <f t="shared" si="5"/>
        <v>-790</v>
      </c>
      <c r="I19" s="44" t="s">
        <v>68</v>
      </c>
      <c r="J19" s="45" t="s">
        <v>69</v>
      </c>
      <c r="K19" s="44">
        <v>-790</v>
      </c>
      <c r="L19" s="44" t="s">
        <v>70</v>
      </c>
      <c r="M19" s="45" t="s">
        <v>57</v>
      </c>
      <c r="N19" s="45"/>
      <c r="O19" s="46" t="s">
        <v>63</v>
      </c>
      <c r="P19" s="46" t="s">
        <v>64</v>
      </c>
    </row>
    <row r="20" spans="1:16" ht="12.75" customHeight="1" thickBot="1" x14ac:dyDescent="0.25">
      <c r="A20" s="12" t="str">
        <f t="shared" si="0"/>
        <v> PZ 4.345 </v>
      </c>
      <c r="B20" s="16" t="str">
        <f t="shared" si="1"/>
        <v>I</v>
      </c>
      <c r="C20" s="12">
        <f t="shared" si="2"/>
        <v>26501.37</v>
      </c>
      <c r="D20" s="11" t="str">
        <f t="shared" si="3"/>
        <v>vis</v>
      </c>
      <c r="E20" s="43">
        <f>VLOOKUP(C20,Active!C$21:E$973,3,FALSE)</f>
        <v>-769.02471180825614</v>
      </c>
      <c r="F20" s="16" t="s">
        <v>51</v>
      </c>
      <c r="G20" s="11" t="str">
        <f t="shared" si="4"/>
        <v>26501.37</v>
      </c>
      <c r="H20" s="12">
        <f t="shared" si="5"/>
        <v>-769</v>
      </c>
      <c r="I20" s="44" t="s">
        <v>71</v>
      </c>
      <c r="J20" s="45" t="s">
        <v>72</v>
      </c>
      <c r="K20" s="44">
        <v>-769</v>
      </c>
      <c r="L20" s="44" t="s">
        <v>73</v>
      </c>
      <c r="M20" s="45" t="s">
        <v>57</v>
      </c>
      <c r="N20" s="45"/>
      <c r="O20" s="46" t="s">
        <v>58</v>
      </c>
      <c r="P20" s="46" t="s">
        <v>59</v>
      </c>
    </row>
    <row r="21" spans="1:16" ht="12.75" customHeight="1" thickBot="1" x14ac:dyDescent="0.25">
      <c r="A21" s="12" t="str">
        <f t="shared" si="0"/>
        <v> BRNO 30.37 </v>
      </c>
      <c r="B21" s="16" t="str">
        <f t="shared" si="1"/>
        <v>I</v>
      </c>
      <c r="C21" s="12">
        <f t="shared" si="2"/>
        <v>26649.24</v>
      </c>
      <c r="D21" s="11" t="str">
        <f t="shared" si="3"/>
        <v>vis</v>
      </c>
      <c r="E21" s="43">
        <f>VLOOKUP(C21,Active!C$21:E$973,3,FALSE)</f>
        <v>-719.03654372739254</v>
      </c>
      <c r="F21" s="16" t="s">
        <v>51</v>
      </c>
      <c r="G21" s="11" t="str">
        <f t="shared" si="4"/>
        <v>26649.240</v>
      </c>
      <c r="H21" s="12">
        <f t="shared" si="5"/>
        <v>-719</v>
      </c>
      <c r="I21" s="44" t="s">
        <v>74</v>
      </c>
      <c r="J21" s="45" t="s">
        <v>75</v>
      </c>
      <c r="K21" s="44">
        <v>-719</v>
      </c>
      <c r="L21" s="44" t="s">
        <v>76</v>
      </c>
      <c r="M21" s="45" t="s">
        <v>57</v>
      </c>
      <c r="N21" s="45"/>
      <c r="O21" s="46" t="s">
        <v>63</v>
      </c>
      <c r="P21" s="46" t="s">
        <v>64</v>
      </c>
    </row>
    <row r="22" spans="1:16" ht="12.75" customHeight="1" thickBot="1" x14ac:dyDescent="0.25">
      <c r="A22" s="12" t="str">
        <f t="shared" si="0"/>
        <v> BRNO 30.37 </v>
      </c>
      <c r="B22" s="16" t="str">
        <f t="shared" si="1"/>
        <v>I</v>
      </c>
      <c r="C22" s="12">
        <f t="shared" si="2"/>
        <v>26986.564999999999</v>
      </c>
      <c r="D22" s="11" t="str">
        <f t="shared" si="3"/>
        <v>vis</v>
      </c>
      <c r="E22" s="43">
        <f>VLOOKUP(C22,Active!C$21:E$973,3,FALSE)</f>
        <v>-605.00219735641224</v>
      </c>
      <c r="F22" s="16" t="s">
        <v>51</v>
      </c>
      <c r="G22" s="11" t="str">
        <f t="shared" si="4"/>
        <v>26986.565</v>
      </c>
      <c r="H22" s="12">
        <f t="shared" si="5"/>
        <v>-605</v>
      </c>
      <c r="I22" s="44" t="s">
        <v>77</v>
      </c>
      <c r="J22" s="45" t="s">
        <v>78</v>
      </c>
      <c r="K22" s="44">
        <v>-605</v>
      </c>
      <c r="L22" s="44" t="s">
        <v>79</v>
      </c>
      <c r="M22" s="45" t="s">
        <v>57</v>
      </c>
      <c r="N22" s="45"/>
      <c r="O22" s="46" t="s">
        <v>63</v>
      </c>
      <c r="P22" s="46" t="s">
        <v>64</v>
      </c>
    </row>
    <row r="23" spans="1:16" ht="12.75" customHeight="1" thickBot="1" x14ac:dyDescent="0.25">
      <c r="A23" s="12" t="str">
        <f t="shared" si="0"/>
        <v> BRNO 30.37 </v>
      </c>
      <c r="B23" s="16" t="str">
        <f t="shared" si="1"/>
        <v>I</v>
      </c>
      <c r="C23" s="12">
        <f t="shared" si="2"/>
        <v>27190.539000000001</v>
      </c>
      <c r="D23" s="11" t="str">
        <f t="shared" si="3"/>
        <v>vis</v>
      </c>
      <c r="E23" s="43">
        <f>VLOOKUP(C23,Active!C$21:E$973,3,FALSE)</f>
        <v>-536.04780095331489</v>
      </c>
      <c r="F23" s="16" t="s">
        <v>51</v>
      </c>
      <c r="G23" s="11" t="str">
        <f t="shared" si="4"/>
        <v>27190.539</v>
      </c>
      <c r="H23" s="12">
        <f t="shared" si="5"/>
        <v>-536</v>
      </c>
      <c r="I23" s="44" t="s">
        <v>80</v>
      </c>
      <c r="J23" s="45" t="s">
        <v>81</v>
      </c>
      <c r="K23" s="44">
        <v>-536</v>
      </c>
      <c r="L23" s="44" t="s">
        <v>82</v>
      </c>
      <c r="M23" s="45" t="s">
        <v>57</v>
      </c>
      <c r="N23" s="45"/>
      <c r="O23" s="46" t="s">
        <v>63</v>
      </c>
      <c r="P23" s="46" t="s">
        <v>64</v>
      </c>
    </row>
    <row r="24" spans="1:16" ht="12.75" customHeight="1" thickBot="1" x14ac:dyDescent="0.25">
      <c r="A24" s="12" t="str">
        <f t="shared" si="0"/>
        <v> BRNO 30.37 </v>
      </c>
      <c r="B24" s="16" t="str">
        <f t="shared" si="1"/>
        <v>I</v>
      </c>
      <c r="C24" s="12">
        <f t="shared" si="2"/>
        <v>27397.578000000001</v>
      </c>
      <c r="D24" s="11" t="str">
        <f t="shared" si="3"/>
        <v>vis</v>
      </c>
      <c r="E24" s="43">
        <f>VLOOKUP(C24,Active!C$21:E$973,3,FALSE)</f>
        <v>-466.05726648862452</v>
      </c>
      <c r="F24" s="16" t="s">
        <v>51</v>
      </c>
      <c r="G24" s="11" t="str">
        <f t="shared" si="4"/>
        <v>27397.578</v>
      </c>
      <c r="H24" s="12">
        <f t="shared" si="5"/>
        <v>-466</v>
      </c>
      <c r="I24" s="44" t="s">
        <v>83</v>
      </c>
      <c r="J24" s="45" t="s">
        <v>84</v>
      </c>
      <c r="K24" s="44">
        <v>-466</v>
      </c>
      <c r="L24" s="44" t="s">
        <v>85</v>
      </c>
      <c r="M24" s="45" t="s">
        <v>57</v>
      </c>
      <c r="N24" s="45"/>
      <c r="O24" s="46" t="s">
        <v>63</v>
      </c>
      <c r="P24" s="46" t="s">
        <v>64</v>
      </c>
    </row>
    <row r="25" spans="1:16" ht="12.75" customHeight="1" thickBot="1" x14ac:dyDescent="0.25">
      <c r="A25" s="12" t="str">
        <f t="shared" si="0"/>
        <v> BRNO 30.37 </v>
      </c>
      <c r="B25" s="16" t="str">
        <f t="shared" si="1"/>
        <v>I</v>
      </c>
      <c r="C25" s="12">
        <f t="shared" si="2"/>
        <v>27483.452000000001</v>
      </c>
      <c r="D25" s="11" t="str">
        <f t="shared" si="3"/>
        <v>vis</v>
      </c>
      <c r="E25" s="43">
        <f>VLOOKUP(C25,Active!C$21:E$973,3,FALSE)</f>
        <v>-437.02714580304939</v>
      </c>
      <c r="F25" s="16" t="s">
        <v>51</v>
      </c>
      <c r="G25" s="11" t="str">
        <f t="shared" si="4"/>
        <v>27483.452</v>
      </c>
      <c r="H25" s="12">
        <f t="shared" si="5"/>
        <v>-437</v>
      </c>
      <c r="I25" s="44" t="s">
        <v>86</v>
      </c>
      <c r="J25" s="45" t="s">
        <v>87</v>
      </c>
      <c r="K25" s="44">
        <v>-437</v>
      </c>
      <c r="L25" s="44" t="s">
        <v>88</v>
      </c>
      <c r="M25" s="45" t="s">
        <v>57</v>
      </c>
      <c r="N25" s="45"/>
      <c r="O25" s="46" t="s">
        <v>63</v>
      </c>
      <c r="P25" s="46" t="s">
        <v>64</v>
      </c>
    </row>
    <row r="26" spans="1:16" ht="12.75" customHeight="1" thickBot="1" x14ac:dyDescent="0.25">
      <c r="A26" s="12" t="str">
        <f t="shared" si="0"/>
        <v> BRNO 30.37 </v>
      </c>
      <c r="B26" s="16" t="str">
        <f t="shared" si="1"/>
        <v>I</v>
      </c>
      <c r="C26" s="12">
        <f t="shared" si="2"/>
        <v>29400.393</v>
      </c>
      <c r="D26" s="11" t="str">
        <f t="shared" si="3"/>
        <v>vis</v>
      </c>
      <c r="E26" s="43">
        <f>VLOOKUP(C26,Active!C$21:E$973,3,FALSE)</f>
        <v>211.00402285250615</v>
      </c>
      <c r="F26" s="16" t="s">
        <v>51</v>
      </c>
      <c r="G26" s="11" t="str">
        <f t="shared" si="4"/>
        <v>29400.393</v>
      </c>
      <c r="H26" s="12">
        <f t="shared" si="5"/>
        <v>211</v>
      </c>
      <c r="I26" s="44" t="s">
        <v>95</v>
      </c>
      <c r="J26" s="45" t="s">
        <v>96</v>
      </c>
      <c r="K26" s="44">
        <v>211</v>
      </c>
      <c r="L26" s="44" t="s">
        <v>97</v>
      </c>
      <c r="M26" s="45" t="s">
        <v>57</v>
      </c>
      <c r="N26" s="45"/>
      <c r="O26" s="46" t="s">
        <v>63</v>
      </c>
      <c r="P26" s="46" t="s">
        <v>64</v>
      </c>
    </row>
    <row r="27" spans="1:16" ht="12.75" customHeight="1" thickBot="1" x14ac:dyDescent="0.25">
      <c r="A27" s="12" t="str">
        <f t="shared" si="0"/>
        <v> BRNO 30.37 </v>
      </c>
      <c r="B27" s="16" t="str">
        <f t="shared" si="1"/>
        <v>I</v>
      </c>
      <c r="C27" s="12">
        <f t="shared" si="2"/>
        <v>30376.517</v>
      </c>
      <c r="D27" s="11" t="str">
        <f t="shared" si="3"/>
        <v>vis</v>
      </c>
      <c r="E27" s="43">
        <f>VLOOKUP(C27,Active!C$21:E$973,3,FALSE)</f>
        <v>540.98745816571386</v>
      </c>
      <c r="F27" s="16" t="s">
        <v>51</v>
      </c>
      <c r="G27" s="11" t="str">
        <f t="shared" si="4"/>
        <v>30376.517</v>
      </c>
      <c r="H27" s="12">
        <f t="shared" si="5"/>
        <v>541</v>
      </c>
      <c r="I27" s="44" t="s">
        <v>98</v>
      </c>
      <c r="J27" s="45" t="s">
        <v>99</v>
      </c>
      <c r="K27" s="44">
        <v>541</v>
      </c>
      <c r="L27" s="44" t="s">
        <v>100</v>
      </c>
      <c r="M27" s="45" t="s">
        <v>57</v>
      </c>
      <c r="N27" s="45"/>
      <c r="O27" s="46" t="s">
        <v>63</v>
      </c>
      <c r="P27" s="46" t="s">
        <v>64</v>
      </c>
    </row>
    <row r="28" spans="1:16" ht="12.75" customHeight="1" thickBot="1" x14ac:dyDescent="0.25">
      <c r="A28" s="12" t="str">
        <f t="shared" si="0"/>
        <v> BRNO 30.37 </v>
      </c>
      <c r="B28" s="16" t="str">
        <f t="shared" si="1"/>
        <v>I</v>
      </c>
      <c r="C28" s="12">
        <f t="shared" si="2"/>
        <v>31145.611000000001</v>
      </c>
      <c r="D28" s="11" t="str">
        <f t="shared" si="3"/>
        <v>vis</v>
      </c>
      <c r="E28" s="43">
        <f>VLOOKUP(C28,Active!C$21:E$973,3,FALSE)</f>
        <v>800.98340150772435</v>
      </c>
      <c r="F28" s="16" t="s">
        <v>51</v>
      </c>
      <c r="G28" s="11" t="str">
        <f t="shared" si="4"/>
        <v>31145.611</v>
      </c>
      <c r="H28" s="12">
        <f t="shared" si="5"/>
        <v>801</v>
      </c>
      <c r="I28" s="44" t="s">
        <v>101</v>
      </c>
      <c r="J28" s="45" t="s">
        <v>102</v>
      </c>
      <c r="K28" s="44">
        <v>801</v>
      </c>
      <c r="L28" s="44" t="s">
        <v>103</v>
      </c>
      <c r="M28" s="45" t="s">
        <v>57</v>
      </c>
      <c r="N28" s="45"/>
      <c r="O28" s="46" t="s">
        <v>63</v>
      </c>
      <c r="P28" s="46" t="s">
        <v>64</v>
      </c>
    </row>
    <row r="29" spans="1:16" ht="12.75" customHeight="1" thickBot="1" x14ac:dyDescent="0.25">
      <c r="A29" s="12" t="str">
        <f t="shared" si="0"/>
        <v> BRNO 30.37 </v>
      </c>
      <c r="B29" s="16" t="str">
        <f t="shared" si="1"/>
        <v>I</v>
      </c>
      <c r="C29" s="12">
        <f t="shared" si="2"/>
        <v>35834.364000000001</v>
      </c>
      <c r="D29" s="11" t="str">
        <f t="shared" si="3"/>
        <v>vis</v>
      </c>
      <c r="E29" s="43">
        <f>VLOOKUP(C29,Active!C$21:E$973,3,FALSE)</f>
        <v>2386.0390115276696</v>
      </c>
      <c r="F29" s="16" t="s">
        <v>51</v>
      </c>
      <c r="G29" s="11" t="str">
        <f t="shared" si="4"/>
        <v>35834.364</v>
      </c>
      <c r="H29" s="12">
        <f t="shared" si="5"/>
        <v>2386</v>
      </c>
      <c r="I29" s="44" t="s">
        <v>104</v>
      </c>
      <c r="J29" s="45" t="s">
        <v>105</v>
      </c>
      <c r="K29" s="44">
        <v>2386</v>
      </c>
      <c r="L29" s="44" t="s">
        <v>106</v>
      </c>
      <c r="M29" s="45" t="s">
        <v>57</v>
      </c>
      <c r="N29" s="45"/>
      <c r="O29" s="46" t="s">
        <v>63</v>
      </c>
      <c r="P29" s="46" t="s">
        <v>64</v>
      </c>
    </row>
    <row r="30" spans="1:16" ht="12.75" customHeight="1" thickBot="1" x14ac:dyDescent="0.25">
      <c r="A30" s="12" t="str">
        <f t="shared" si="0"/>
        <v> BRNO 30.37 </v>
      </c>
      <c r="B30" s="16" t="str">
        <f t="shared" si="1"/>
        <v>I</v>
      </c>
      <c r="C30" s="12">
        <f t="shared" si="2"/>
        <v>35834.400999999998</v>
      </c>
      <c r="D30" s="11" t="str">
        <f t="shared" si="3"/>
        <v>vis</v>
      </c>
      <c r="E30" s="43">
        <f>VLOOKUP(C30,Active!C$21:E$973,3,FALSE)</f>
        <v>2386.0515195564708</v>
      </c>
      <c r="F30" s="16" t="s">
        <v>51</v>
      </c>
      <c r="G30" s="11" t="str">
        <f t="shared" si="4"/>
        <v>35834.401</v>
      </c>
      <c r="H30" s="12">
        <f t="shared" si="5"/>
        <v>2386</v>
      </c>
      <c r="I30" s="44" t="s">
        <v>107</v>
      </c>
      <c r="J30" s="45" t="s">
        <v>108</v>
      </c>
      <c r="K30" s="44">
        <v>2386</v>
      </c>
      <c r="L30" s="44" t="s">
        <v>109</v>
      </c>
      <c r="M30" s="45" t="s">
        <v>57</v>
      </c>
      <c r="N30" s="45"/>
      <c r="O30" s="46" t="s">
        <v>63</v>
      </c>
      <c r="P30" s="46" t="s">
        <v>64</v>
      </c>
    </row>
    <row r="31" spans="1:16" ht="12.75" customHeight="1" thickBot="1" x14ac:dyDescent="0.25">
      <c r="A31" s="12" t="str">
        <f t="shared" si="0"/>
        <v> BRNO 30.37 </v>
      </c>
      <c r="B31" s="16" t="str">
        <f t="shared" si="1"/>
        <v>I</v>
      </c>
      <c r="C31" s="12">
        <f t="shared" si="2"/>
        <v>36461.432999999997</v>
      </c>
      <c r="D31" s="11" t="str">
        <f t="shared" si="3"/>
        <v>vis</v>
      </c>
      <c r="E31" s="43">
        <f>VLOOKUP(C31,Active!C$21:E$973,3,FALSE)</f>
        <v>2598.0227172847422</v>
      </c>
      <c r="F31" s="16" t="s">
        <v>51</v>
      </c>
      <c r="G31" s="11" t="str">
        <f t="shared" si="4"/>
        <v>36461.433</v>
      </c>
      <c r="H31" s="12">
        <f t="shared" si="5"/>
        <v>2598</v>
      </c>
      <c r="I31" s="44" t="s">
        <v>110</v>
      </c>
      <c r="J31" s="45" t="s">
        <v>111</v>
      </c>
      <c r="K31" s="44">
        <v>2598</v>
      </c>
      <c r="L31" s="44" t="s">
        <v>112</v>
      </c>
      <c r="M31" s="45" t="s">
        <v>57</v>
      </c>
      <c r="N31" s="45"/>
      <c r="O31" s="46" t="s">
        <v>63</v>
      </c>
      <c r="P31" s="46" t="s">
        <v>64</v>
      </c>
    </row>
    <row r="32" spans="1:16" ht="12.75" customHeight="1" thickBot="1" x14ac:dyDescent="0.25">
      <c r="A32" s="12" t="str">
        <f t="shared" si="0"/>
        <v> BRNO 30.37 </v>
      </c>
      <c r="B32" s="16" t="str">
        <f t="shared" si="1"/>
        <v>I</v>
      </c>
      <c r="C32" s="12">
        <f t="shared" si="2"/>
        <v>36526.542999999998</v>
      </c>
      <c r="D32" s="11" t="str">
        <f t="shared" si="3"/>
        <v>vis</v>
      </c>
      <c r="E32" s="43">
        <f>VLOOKUP(C32,Active!C$21:E$973,3,FALSE)</f>
        <v>2620.0334674284159</v>
      </c>
      <c r="F32" s="16" t="s">
        <v>51</v>
      </c>
      <c r="G32" s="11" t="str">
        <f t="shared" si="4"/>
        <v>36526.543</v>
      </c>
      <c r="H32" s="12">
        <f t="shared" si="5"/>
        <v>2620</v>
      </c>
      <c r="I32" s="44" t="s">
        <v>113</v>
      </c>
      <c r="J32" s="45" t="s">
        <v>114</v>
      </c>
      <c r="K32" s="44">
        <v>2620</v>
      </c>
      <c r="L32" s="44" t="s">
        <v>115</v>
      </c>
      <c r="M32" s="45" t="s">
        <v>57</v>
      </c>
      <c r="N32" s="45"/>
      <c r="O32" s="46" t="s">
        <v>63</v>
      </c>
      <c r="P32" s="46" t="s">
        <v>64</v>
      </c>
    </row>
    <row r="33" spans="1:16" ht="12.75" customHeight="1" thickBot="1" x14ac:dyDescent="0.25">
      <c r="A33" s="12" t="str">
        <f t="shared" si="0"/>
        <v> BRNO 30.37 </v>
      </c>
      <c r="B33" s="16" t="str">
        <f t="shared" si="1"/>
        <v>I</v>
      </c>
      <c r="C33" s="12">
        <f t="shared" si="2"/>
        <v>36541.281000000003</v>
      </c>
      <c r="D33" s="11" t="str">
        <f t="shared" si="3"/>
        <v>vis</v>
      </c>
      <c r="E33" s="43">
        <f>VLOOKUP(C33,Active!C$21:E$973,3,FALSE)</f>
        <v>2625.0157195497113</v>
      </c>
      <c r="F33" s="16" t="s">
        <v>51</v>
      </c>
      <c r="G33" s="11" t="str">
        <f t="shared" si="4"/>
        <v>36541.281</v>
      </c>
      <c r="H33" s="12">
        <f t="shared" si="5"/>
        <v>2625</v>
      </c>
      <c r="I33" s="44" t="s">
        <v>116</v>
      </c>
      <c r="J33" s="45" t="s">
        <v>117</v>
      </c>
      <c r="K33" s="44">
        <v>2625</v>
      </c>
      <c r="L33" s="44" t="s">
        <v>118</v>
      </c>
      <c r="M33" s="45" t="s">
        <v>57</v>
      </c>
      <c r="N33" s="45"/>
      <c r="O33" s="46" t="s">
        <v>63</v>
      </c>
      <c r="P33" s="46" t="s">
        <v>64</v>
      </c>
    </row>
    <row r="34" spans="1:16" ht="12.75" customHeight="1" thickBot="1" x14ac:dyDescent="0.25">
      <c r="A34" s="12" t="str">
        <f t="shared" si="0"/>
        <v> BRNO 30.37 </v>
      </c>
      <c r="B34" s="16" t="str">
        <f t="shared" si="1"/>
        <v>I</v>
      </c>
      <c r="C34" s="12">
        <f t="shared" si="2"/>
        <v>36541.366999999998</v>
      </c>
      <c r="D34" s="11" t="str">
        <f t="shared" si="3"/>
        <v>vis</v>
      </c>
      <c r="E34" s="43">
        <f>VLOOKUP(C34,Active!C$21:E$973,3,FALSE)</f>
        <v>2625.0447922653043</v>
      </c>
      <c r="F34" s="16" t="s">
        <v>51</v>
      </c>
      <c r="G34" s="11" t="str">
        <f t="shared" si="4"/>
        <v>36541.367</v>
      </c>
      <c r="H34" s="12">
        <f t="shared" si="5"/>
        <v>2625</v>
      </c>
      <c r="I34" s="44" t="s">
        <v>119</v>
      </c>
      <c r="J34" s="45" t="s">
        <v>120</v>
      </c>
      <c r="K34" s="44">
        <v>2625</v>
      </c>
      <c r="L34" s="44" t="s">
        <v>121</v>
      </c>
      <c r="M34" s="45" t="s">
        <v>57</v>
      </c>
      <c r="N34" s="45"/>
      <c r="O34" s="46" t="s">
        <v>63</v>
      </c>
      <c r="P34" s="46" t="s">
        <v>64</v>
      </c>
    </row>
    <row r="35" spans="1:16" ht="12.75" customHeight="1" thickBot="1" x14ac:dyDescent="0.25">
      <c r="A35" s="12" t="str">
        <f t="shared" si="0"/>
        <v> BRNO 30.37 </v>
      </c>
      <c r="B35" s="16" t="str">
        <f t="shared" si="1"/>
        <v>I</v>
      </c>
      <c r="C35" s="12">
        <f t="shared" si="2"/>
        <v>36603.436000000002</v>
      </c>
      <c r="D35" s="11" t="str">
        <f t="shared" si="3"/>
        <v>vis</v>
      </c>
      <c r="E35" s="43">
        <f>VLOOKUP(C35,Active!C$21:E$973,3,FALSE)</f>
        <v>2646.027517663365</v>
      </c>
      <c r="F35" s="16" t="s">
        <v>51</v>
      </c>
      <c r="G35" s="11" t="str">
        <f t="shared" si="4"/>
        <v>36603.436</v>
      </c>
      <c r="H35" s="12">
        <f t="shared" si="5"/>
        <v>2646</v>
      </c>
      <c r="I35" s="44" t="s">
        <v>122</v>
      </c>
      <c r="J35" s="45" t="s">
        <v>123</v>
      </c>
      <c r="K35" s="44">
        <v>2646</v>
      </c>
      <c r="L35" s="44" t="s">
        <v>124</v>
      </c>
      <c r="M35" s="45" t="s">
        <v>57</v>
      </c>
      <c r="N35" s="45"/>
      <c r="O35" s="46" t="s">
        <v>63</v>
      </c>
      <c r="P35" s="46" t="s">
        <v>64</v>
      </c>
    </row>
    <row r="36" spans="1:16" ht="12.75" customHeight="1" thickBot="1" x14ac:dyDescent="0.25">
      <c r="A36" s="12" t="str">
        <f t="shared" si="0"/>
        <v> BRNO 30.37 </v>
      </c>
      <c r="B36" s="16" t="str">
        <f t="shared" si="1"/>
        <v>I</v>
      </c>
      <c r="C36" s="12">
        <f t="shared" si="2"/>
        <v>36606.42</v>
      </c>
      <c r="D36" s="11" t="str">
        <f t="shared" si="3"/>
        <v>vis</v>
      </c>
      <c r="E36" s="43">
        <f>VLOOKUP(C36,Active!C$21:E$973,3,FALSE)</f>
        <v>2647.0362732835256</v>
      </c>
      <c r="F36" s="16" t="s">
        <v>51</v>
      </c>
      <c r="G36" s="11" t="str">
        <f t="shared" si="4"/>
        <v>36606.420</v>
      </c>
      <c r="H36" s="12">
        <f t="shared" si="5"/>
        <v>2647</v>
      </c>
      <c r="I36" s="44" t="s">
        <v>125</v>
      </c>
      <c r="J36" s="45" t="s">
        <v>126</v>
      </c>
      <c r="K36" s="44">
        <v>2647</v>
      </c>
      <c r="L36" s="44" t="s">
        <v>127</v>
      </c>
      <c r="M36" s="45" t="s">
        <v>57</v>
      </c>
      <c r="N36" s="45"/>
      <c r="O36" s="46" t="s">
        <v>63</v>
      </c>
      <c r="P36" s="46" t="s">
        <v>64</v>
      </c>
    </row>
    <row r="37" spans="1:16" ht="12.75" customHeight="1" thickBot="1" x14ac:dyDescent="0.25">
      <c r="A37" s="12" t="str">
        <f t="shared" si="0"/>
        <v> BRNO 30.37 </v>
      </c>
      <c r="B37" s="16" t="str">
        <f t="shared" si="1"/>
        <v>I</v>
      </c>
      <c r="C37" s="12">
        <f t="shared" si="2"/>
        <v>36612.385000000002</v>
      </c>
      <c r="D37" s="11" t="str">
        <f t="shared" si="3"/>
        <v>vis</v>
      </c>
      <c r="E37" s="43">
        <f>VLOOKUP(C37,Active!C$21:E$973,3,FALSE)</f>
        <v>2649.0527703593525</v>
      </c>
      <c r="F37" s="16" t="s">
        <v>51</v>
      </c>
      <c r="G37" s="11" t="str">
        <f t="shared" si="4"/>
        <v>36612.385</v>
      </c>
      <c r="H37" s="12">
        <f t="shared" si="5"/>
        <v>2649</v>
      </c>
      <c r="I37" s="44" t="s">
        <v>128</v>
      </c>
      <c r="J37" s="45" t="s">
        <v>129</v>
      </c>
      <c r="K37" s="44">
        <v>2649</v>
      </c>
      <c r="L37" s="44" t="s">
        <v>130</v>
      </c>
      <c r="M37" s="45" t="s">
        <v>57</v>
      </c>
      <c r="N37" s="45"/>
      <c r="O37" s="46" t="s">
        <v>63</v>
      </c>
      <c r="P37" s="46" t="s">
        <v>64</v>
      </c>
    </row>
    <row r="38" spans="1:16" ht="12.75" customHeight="1" thickBot="1" x14ac:dyDescent="0.25">
      <c r="A38" s="12" t="str">
        <f t="shared" si="0"/>
        <v> BRNO 30.37 </v>
      </c>
      <c r="B38" s="16" t="str">
        <f t="shared" si="1"/>
        <v>I</v>
      </c>
      <c r="C38" s="12">
        <f t="shared" si="2"/>
        <v>36686.406999999999</v>
      </c>
      <c r="D38" s="11" t="str">
        <f t="shared" si="3"/>
        <v>vis</v>
      </c>
      <c r="E38" s="43">
        <f>VLOOKUP(C38,Active!C$21:E$973,3,FALSE)</f>
        <v>2674.0762651702098</v>
      </c>
      <c r="F38" s="16" t="s">
        <v>51</v>
      </c>
      <c r="G38" s="11" t="str">
        <f t="shared" si="4"/>
        <v>36686.407</v>
      </c>
      <c r="H38" s="12">
        <f t="shared" si="5"/>
        <v>2674</v>
      </c>
      <c r="I38" s="44" t="s">
        <v>131</v>
      </c>
      <c r="J38" s="45" t="s">
        <v>132</v>
      </c>
      <c r="K38" s="44">
        <v>2674</v>
      </c>
      <c r="L38" s="44" t="s">
        <v>133</v>
      </c>
      <c r="M38" s="45" t="s">
        <v>57</v>
      </c>
      <c r="N38" s="45"/>
      <c r="O38" s="46" t="s">
        <v>63</v>
      </c>
      <c r="P38" s="46" t="s">
        <v>64</v>
      </c>
    </row>
    <row r="39" spans="1:16" ht="12.75" customHeight="1" thickBot="1" x14ac:dyDescent="0.25">
      <c r="A39" s="12" t="str">
        <f t="shared" si="0"/>
        <v> BRNO 30.37 </v>
      </c>
      <c r="B39" s="16" t="str">
        <f t="shared" si="1"/>
        <v>I</v>
      </c>
      <c r="C39" s="12">
        <f t="shared" si="2"/>
        <v>36810.510999999999</v>
      </c>
      <c r="D39" s="11" t="str">
        <f t="shared" si="3"/>
        <v>vis</v>
      </c>
      <c r="E39" s="43">
        <f>VLOOKUP(C39,Active!C$21:E$973,3,FALSE)</f>
        <v>2716.0302221020238</v>
      </c>
      <c r="F39" s="16" t="s">
        <v>51</v>
      </c>
      <c r="G39" s="11" t="str">
        <f t="shared" si="4"/>
        <v>36810.511</v>
      </c>
      <c r="H39" s="12">
        <f t="shared" si="5"/>
        <v>2716</v>
      </c>
      <c r="I39" s="44" t="s">
        <v>134</v>
      </c>
      <c r="J39" s="45" t="s">
        <v>135</v>
      </c>
      <c r="K39" s="44">
        <v>2716</v>
      </c>
      <c r="L39" s="44" t="s">
        <v>136</v>
      </c>
      <c r="M39" s="45" t="s">
        <v>57</v>
      </c>
      <c r="N39" s="45"/>
      <c r="O39" s="46" t="s">
        <v>63</v>
      </c>
      <c r="P39" s="46" t="s">
        <v>64</v>
      </c>
    </row>
    <row r="40" spans="1:16" ht="12.75" customHeight="1" thickBot="1" x14ac:dyDescent="0.25">
      <c r="A40" s="12" t="str">
        <f t="shared" si="0"/>
        <v> BRNO 30.37 </v>
      </c>
      <c r="B40" s="16" t="str">
        <f t="shared" si="1"/>
        <v>I</v>
      </c>
      <c r="C40" s="12">
        <f t="shared" si="2"/>
        <v>37017.616999999998</v>
      </c>
      <c r="D40" s="11" t="str">
        <f t="shared" si="3"/>
        <v>vis</v>
      </c>
      <c r="E40" s="43">
        <f>VLOOKUP(C40,Active!C$21:E$973,3,FALSE)</f>
        <v>2786.0434062404911</v>
      </c>
      <c r="F40" s="16" t="s">
        <v>51</v>
      </c>
      <c r="G40" s="11" t="str">
        <f t="shared" si="4"/>
        <v>37017.617</v>
      </c>
      <c r="H40" s="12">
        <f t="shared" si="5"/>
        <v>2786</v>
      </c>
      <c r="I40" s="44" t="s">
        <v>137</v>
      </c>
      <c r="J40" s="45" t="s">
        <v>138</v>
      </c>
      <c r="K40" s="44">
        <v>2786</v>
      </c>
      <c r="L40" s="44" t="s">
        <v>139</v>
      </c>
      <c r="M40" s="45" t="s">
        <v>57</v>
      </c>
      <c r="N40" s="45"/>
      <c r="O40" s="46" t="s">
        <v>63</v>
      </c>
      <c r="P40" s="46" t="s">
        <v>64</v>
      </c>
    </row>
    <row r="41" spans="1:16" ht="12.75" customHeight="1" thickBot="1" x14ac:dyDescent="0.25">
      <c r="A41" s="12" t="str">
        <f t="shared" si="0"/>
        <v> BRNO 30.37 </v>
      </c>
      <c r="B41" s="16" t="str">
        <f t="shared" si="1"/>
        <v>I</v>
      </c>
      <c r="C41" s="12">
        <f t="shared" si="2"/>
        <v>37020.538</v>
      </c>
      <c r="D41" s="11" t="str">
        <f t="shared" si="3"/>
        <v>vis</v>
      </c>
      <c r="E41" s="43">
        <f>VLOOKUP(C41,Active!C$21:E$973,3,FALSE)</f>
        <v>2787.0308644062065</v>
      </c>
      <c r="F41" s="16" t="s">
        <v>51</v>
      </c>
      <c r="G41" s="11" t="str">
        <f t="shared" si="4"/>
        <v>37020.538</v>
      </c>
      <c r="H41" s="12">
        <f t="shared" si="5"/>
        <v>2787</v>
      </c>
      <c r="I41" s="44" t="s">
        <v>140</v>
      </c>
      <c r="J41" s="45" t="s">
        <v>141</v>
      </c>
      <c r="K41" s="44">
        <v>2787</v>
      </c>
      <c r="L41" s="44" t="s">
        <v>142</v>
      </c>
      <c r="M41" s="45" t="s">
        <v>57</v>
      </c>
      <c r="N41" s="45"/>
      <c r="O41" s="46" t="s">
        <v>63</v>
      </c>
      <c r="P41" s="46" t="s">
        <v>64</v>
      </c>
    </row>
    <row r="42" spans="1:16" ht="12.75" customHeight="1" thickBot="1" x14ac:dyDescent="0.25">
      <c r="A42" s="12" t="str">
        <f t="shared" si="0"/>
        <v> BRNO 30.37 </v>
      </c>
      <c r="B42" s="16" t="str">
        <f t="shared" si="1"/>
        <v>I</v>
      </c>
      <c r="C42" s="12">
        <f t="shared" si="2"/>
        <v>37020.580999999998</v>
      </c>
      <c r="D42" s="11" t="str">
        <f t="shared" si="3"/>
        <v>vis</v>
      </c>
      <c r="E42" s="43">
        <f>VLOOKUP(C42,Active!C$21:E$973,3,FALSE)</f>
        <v>2787.0454007640028</v>
      </c>
      <c r="F42" s="16" t="s">
        <v>51</v>
      </c>
      <c r="G42" s="11" t="str">
        <f t="shared" si="4"/>
        <v>37020.581</v>
      </c>
      <c r="H42" s="12">
        <f t="shared" si="5"/>
        <v>2787</v>
      </c>
      <c r="I42" s="44" t="s">
        <v>143</v>
      </c>
      <c r="J42" s="45" t="s">
        <v>144</v>
      </c>
      <c r="K42" s="44">
        <v>2787</v>
      </c>
      <c r="L42" s="44" t="s">
        <v>145</v>
      </c>
      <c r="M42" s="45" t="s">
        <v>57</v>
      </c>
      <c r="N42" s="45"/>
      <c r="O42" s="46" t="s">
        <v>63</v>
      </c>
      <c r="P42" s="46" t="s">
        <v>64</v>
      </c>
    </row>
    <row r="43" spans="1:16" ht="12.75" customHeight="1" thickBot="1" x14ac:dyDescent="0.25">
      <c r="A43" s="12" t="str">
        <f t="shared" ref="A43:A74" si="6">P43</f>
        <v> BRNO 30.37 </v>
      </c>
      <c r="B43" s="16" t="str">
        <f t="shared" ref="B43:B74" si="7">IF(H43=INT(H43),"I","II")</f>
        <v>I</v>
      </c>
      <c r="C43" s="12">
        <f t="shared" ref="C43:C74" si="8">1*G43</f>
        <v>37112.472999999998</v>
      </c>
      <c r="D43" s="11" t="str">
        <f t="shared" ref="D43:D74" si="9">VLOOKUP(F43,I$1:J$5,2,FALSE)</f>
        <v>vis</v>
      </c>
      <c r="E43" s="43">
        <f>VLOOKUP(C43,Active!C$21:E$973,3,FALSE)</f>
        <v>2818.1099354315261</v>
      </c>
      <c r="F43" s="16" t="s">
        <v>51</v>
      </c>
      <c r="G43" s="11" t="str">
        <f t="shared" ref="G43:G74" si="10">MID(I43,3,LEN(I43)-3)</f>
        <v>37112.473</v>
      </c>
      <c r="H43" s="12">
        <f t="shared" ref="H43:H74" si="11">1*K43</f>
        <v>2818</v>
      </c>
      <c r="I43" s="44" t="s">
        <v>146</v>
      </c>
      <c r="J43" s="45" t="s">
        <v>147</v>
      </c>
      <c r="K43" s="44">
        <v>2818</v>
      </c>
      <c r="L43" s="44" t="s">
        <v>148</v>
      </c>
      <c r="M43" s="45" t="s">
        <v>57</v>
      </c>
      <c r="N43" s="45"/>
      <c r="O43" s="46" t="s">
        <v>63</v>
      </c>
      <c r="P43" s="46" t="s">
        <v>64</v>
      </c>
    </row>
    <row r="44" spans="1:16" ht="12.75" customHeight="1" thickBot="1" x14ac:dyDescent="0.25">
      <c r="A44" s="12" t="str">
        <f t="shared" si="6"/>
        <v> BRNO 30.37 </v>
      </c>
      <c r="B44" s="16" t="str">
        <f t="shared" si="7"/>
        <v>I</v>
      </c>
      <c r="C44" s="12">
        <f t="shared" si="8"/>
        <v>37171.366999999998</v>
      </c>
      <c r="D44" s="11" t="str">
        <f t="shared" si="9"/>
        <v>vis</v>
      </c>
      <c r="E44" s="43">
        <f>VLOOKUP(C44,Active!C$21:E$973,3,FALSE)</f>
        <v>2838.0193367364177</v>
      </c>
      <c r="F44" s="16" t="s">
        <v>51</v>
      </c>
      <c r="G44" s="11" t="str">
        <f t="shared" si="10"/>
        <v>37171.367</v>
      </c>
      <c r="H44" s="12">
        <f t="shared" si="11"/>
        <v>2838</v>
      </c>
      <c r="I44" s="44" t="s">
        <v>149</v>
      </c>
      <c r="J44" s="45" t="s">
        <v>150</v>
      </c>
      <c r="K44" s="44">
        <v>2838</v>
      </c>
      <c r="L44" s="44" t="s">
        <v>151</v>
      </c>
      <c r="M44" s="45" t="s">
        <v>57</v>
      </c>
      <c r="N44" s="45"/>
      <c r="O44" s="46" t="s">
        <v>63</v>
      </c>
      <c r="P44" s="46" t="s">
        <v>64</v>
      </c>
    </row>
    <row r="45" spans="1:16" ht="12.75" customHeight="1" thickBot="1" x14ac:dyDescent="0.25">
      <c r="A45" s="12" t="str">
        <f t="shared" si="6"/>
        <v> BRNO 30.37 </v>
      </c>
      <c r="B45" s="16" t="str">
        <f t="shared" si="7"/>
        <v>I</v>
      </c>
      <c r="C45" s="12">
        <f t="shared" si="8"/>
        <v>37375.601999999999</v>
      </c>
      <c r="D45" s="11" t="str">
        <f t="shared" si="9"/>
        <v>vis</v>
      </c>
      <c r="E45" s="43">
        <f>VLOOKUP(C45,Active!C$21:E$973,3,FALSE)</f>
        <v>2907.0619654507955</v>
      </c>
      <c r="F45" s="16" t="s">
        <v>51</v>
      </c>
      <c r="G45" s="11" t="str">
        <f t="shared" si="10"/>
        <v>37375.602</v>
      </c>
      <c r="H45" s="12">
        <f t="shared" si="11"/>
        <v>2907</v>
      </c>
      <c r="I45" s="44" t="s">
        <v>152</v>
      </c>
      <c r="J45" s="45" t="s">
        <v>153</v>
      </c>
      <c r="K45" s="44">
        <v>2907</v>
      </c>
      <c r="L45" s="44" t="s">
        <v>154</v>
      </c>
      <c r="M45" s="45" t="s">
        <v>57</v>
      </c>
      <c r="N45" s="45"/>
      <c r="O45" s="46" t="s">
        <v>63</v>
      </c>
      <c r="P45" s="46" t="s">
        <v>64</v>
      </c>
    </row>
    <row r="46" spans="1:16" ht="12.75" customHeight="1" thickBot="1" x14ac:dyDescent="0.25">
      <c r="A46" s="12" t="str">
        <f t="shared" si="6"/>
        <v> BRNO 30.37 </v>
      </c>
      <c r="B46" s="16" t="str">
        <f t="shared" si="7"/>
        <v>I</v>
      </c>
      <c r="C46" s="12">
        <f t="shared" si="8"/>
        <v>37940.644</v>
      </c>
      <c r="D46" s="11" t="str">
        <f t="shared" si="9"/>
        <v>vis</v>
      </c>
      <c r="E46" s="43">
        <f>VLOOKUP(C46,Active!C$21:E$973,3,FALSE)</f>
        <v>3098.0771441127745</v>
      </c>
      <c r="F46" s="16" t="s">
        <v>51</v>
      </c>
      <c r="G46" s="11" t="str">
        <f t="shared" si="10"/>
        <v>37940.644</v>
      </c>
      <c r="H46" s="12">
        <f t="shared" si="11"/>
        <v>3098</v>
      </c>
      <c r="I46" s="44" t="s">
        <v>155</v>
      </c>
      <c r="J46" s="45" t="s">
        <v>156</v>
      </c>
      <c r="K46" s="44">
        <v>3098</v>
      </c>
      <c r="L46" s="44" t="s">
        <v>157</v>
      </c>
      <c r="M46" s="45" t="s">
        <v>57</v>
      </c>
      <c r="N46" s="45"/>
      <c r="O46" s="46" t="s">
        <v>63</v>
      </c>
      <c r="P46" s="46" t="s">
        <v>64</v>
      </c>
    </row>
    <row r="47" spans="1:16" ht="12.75" customHeight="1" thickBot="1" x14ac:dyDescent="0.25">
      <c r="A47" s="12" t="str">
        <f t="shared" si="6"/>
        <v> BRNO 30.37 </v>
      </c>
      <c r="B47" s="16" t="str">
        <f t="shared" si="7"/>
        <v>I</v>
      </c>
      <c r="C47" s="12">
        <f t="shared" si="8"/>
        <v>37946.472999999998</v>
      </c>
      <c r="D47" s="11" t="str">
        <f t="shared" si="9"/>
        <v>vis</v>
      </c>
      <c r="E47" s="43">
        <f>VLOOKUP(C47,Active!C$21:E$973,3,FALSE)</f>
        <v>3100.0476657313807</v>
      </c>
      <c r="F47" s="16" t="s">
        <v>51</v>
      </c>
      <c r="G47" s="11" t="str">
        <f t="shared" si="10"/>
        <v>37946.473</v>
      </c>
      <c r="H47" s="12">
        <f t="shared" si="11"/>
        <v>3100</v>
      </c>
      <c r="I47" s="44" t="s">
        <v>158</v>
      </c>
      <c r="J47" s="45" t="s">
        <v>159</v>
      </c>
      <c r="K47" s="44">
        <v>3100</v>
      </c>
      <c r="L47" s="44" t="s">
        <v>160</v>
      </c>
      <c r="M47" s="45" t="s">
        <v>57</v>
      </c>
      <c r="N47" s="45"/>
      <c r="O47" s="46" t="s">
        <v>63</v>
      </c>
      <c r="P47" s="46" t="s">
        <v>64</v>
      </c>
    </row>
    <row r="48" spans="1:16" ht="12.75" customHeight="1" thickBot="1" x14ac:dyDescent="0.25">
      <c r="A48" s="12" t="str">
        <f t="shared" si="6"/>
        <v> BRNO 30.37 </v>
      </c>
      <c r="B48" s="16" t="str">
        <f t="shared" si="7"/>
        <v>I</v>
      </c>
      <c r="C48" s="12">
        <f t="shared" si="8"/>
        <v>37946.639999999999</v>
      </c>
      <c r="D48" s="11" t="str">
        <f t="shared" si="9"/>
        <v>vis</v>
      </c>
      <c r="E48" s="43">
        <f>VLOOKUP(C48,Active!C$21:E$973,3,FALSE)</f>
        <v>3100.1041208884076</v>
      </c>
      <c r="F48" s="16" t="s">
        <v>51</v>
      </c>
      <c r="G48" s="11" t="str">
        <f t="shared" si="10"/>
        <v>37946.640</v>
      </c>
      <c r="H48" s="12">
        <f t="shared" si="11"/>
        <v>3100</v>
      </c>
      <c r="I48" s="44" t="s">
        <v>161</v>
      </c>
      <c r="J48" s="45" t="s">
        <v>162</v>
      </c>
      <c r="K48" s="44">
        <v>3100</v>
      </c>
      <c r="L48" s="44" t="s">
        <v>163</v>
      </c>
      <c r="M48" s="45" t="s">
        <v>57</v>
      </c>
      <c r="N48" s="45"/>
      <c r="O48" s="46" t="s">
        <v>63</v>
      </c>
      <c r="P48" s="46" t="s">
        <v>64</v>
      </c>
    </row>
    <row r="49" spans="1:16" ht="12.75" customHeight="1" thickBot="1" x14ac:dyDescent="0.25">
      <c r="A49" s="12" t="str">
        <f t="shared" si="6"/>
        <v> BRNO 30.37 </v>
      </c>
      <c r="B49" s="16" t="str">
        <f t="shared" si="7"/>
        <v>I</v>
      </c>
      <c r="C49" s="12">
        <f t="shared" si="8"/>
        <v>37958.396000000001</v>
      </c>
      <c r="D49" s="11" t="str">
        <f t="shared" si="9"/>
        <v>vis</v>
      </c>
      <c r="E49" s="43">
        <f>VLOOKUP(C49,Active!C$21:E$973,3,FALSE)</f>
        <v>3104.0782934992053</v>
      </c>
      <c r="F49" s="16" t="s">
        <v>51</v>
      </c>
      <c r="G49" s="11" t="str">
        <f t="shared" si="10"/>
        <v>37958.396</v>
      </c>
      <c r="H49" s="12">
        <f t="shared" si="11"/>
        <v>3104</v>
      </c>
      <c r="I49" s="44" t="s">
        <v>164</v>
      </c>
      <c r="J49" s="45" t="s">
        <v>165</v>
      </c>
      <c r="K49" s="44">
        <v>3104</v>
      </c>
      <c r="L49" s="44" t="s">
        <v>166</v>
      </c>
      <c r="M49" s="45" t="s">
        <v>57</v>
      </c>
      <c r="N49" s="45"/>
      <c r="O49" s="46" t="s">
        <v>63</v>
      </c>
      <c r="P49" s="46" t="s">
        <v>64</v>
      </c>
    </row>
    <row r="50" spans="1:16" ht="12.75" customHeight="1" thickBot="1" x14ac:dyDescent="0.25">
      <c r="A50" s="12" t="str">
        <f t="shared" si="6"/>
        <v> BRNO 30.37 </v>
      </c>
      <c r="B50" s="16" t="str">
        <f t="shared" si="7"/>
        <v>I</v>
      </c>
      <c r="C50" s="12">
        <f t="shared" si="8"/>
        <v>37961.385000000002</v>
      </c>
      <c r="D50" s="11" t="str">
        <f t="shared" si="9"/>
        <v>vis</v>
      </c>
      <c r="E50" s="43">
        <f>VLOOKUP(C50,Active!C$21:E$973,3,FALSE)</f>
        <v>3105.08873939353</v>
      </c>
      <c r="F50" s="16" t="s">
        <v>51</v>
      </c>
      <c r="G50" s="11" t="str">
        <f t="shared" si="10"/>
        <v>37961.385</v>
      </c>
      <c r="H50" s="12">
        <f t="shared" si="11"/>
        <v>3105</v>
      </c>
      <c r="I50" s="44" t="s">
        <v>167</v>
      </c>
      <c r="J50" s="45" t="s">
        <v>168</v>
      </c>
      <c r="K50" s="44">
        <v>3105</v>
      </c>
      <c r="L50" s="44" t="s">
        <v>169</v>
      </c>
      <c r="M50" s="45" t="s">
        <v>57</v>
      </c>
      <c r="N50" s="45"/>
      <c r="O50" s="46" t="s">
        <v>63</v>
      </c>
      <c r="P50" s="46" t="s">
        <v>64</v>
      </c>
    </row>
    <row r="51" spans="1:16" ht="12.75" customHeight="1" thickBot="1" x14ac:dyDescent="0.25">
      <c r="A51" s="12" t="str">
        <f t="shared" si="6"/>
        <v> BRNO 30.37 </v>
      </c>
      <c r="B51" s="16" t="str">
        <f t="shared" si="7"/>
        <v>I</v>
      </c>
      <c r="C51" s="12">
        <f t="shared" si="8"/>
        <v>37964.256999999998</v>
      </c>
      <c r="D51" s="11" t="str">
        <f t="shared" si="9"/>
        <v>vis</v>
      </c>
      <c r="E51" s="43">
        <f>VLOOKUP(C51,Active!C$21:E$973,3,FALSE)</f>
        <v>3106.0596328724505</v>
      </c>
      <c r="F51" s="16" t="s">
        <v>51</v>
      </c>
      <c r="G51" s="11" t="str">
        <f t="shared" si="10"/>
        <v>37964.257</v>
      </c>
      <c r="H51" s="12">
        <f t="shared" si="11"/>
        <v>3106</v>
      </c>
      <c r="I51" s="44" t="s">
        <v>170</v>
      </c>
      <c r="J51" s="45" t="s">
        <v>171</v>
      </c>
      <c r="K51" s="44">
        <v>3106</v>
      </c>
      <c r="L51" s="44" t="s">
        <v>172</v>
      </c>
      <c r="M51" s="45" t="s">
        <v>57</v>
      </c>
      <c r="N51" s="45"/>
      <c r="O51" s="46" t="s">
        <v>63</v>
      </c>
      <c r="P51" s="46" t="s">
        <v>64</v>
      </c>
    </row>
    <row r="52" spans="1:16" ht="12.75" customHeight="1" thickBot="1" x14ac:dyDescent="0.25">
      <c r="A52" s="12" t="str">
        <f t="shared" si="6"/>
        <v> BRNO 30.37 </v>
      </c>
      <c r="B52" s="16" t="str">
        <f t="shared" si="7"/>
        <v>I</v>
      </c>
      <c r="C52" s="12">
        <f t="shared" si="8"/>
        <v>38085.663999999997</v>
      </c>
      <c r="D52" s="11" t="str">
        <f t="shared" si="9"/>
        <v>vis</v>
      </c>
      <c r="E52" s="43">
        <f>VLOOKUP(C52,Active!C$21:E$973,3,FALSE)</f>
        <v>3147.1018559210288</v>
      </c>
      <c r="F52" s="16" t="s">
        <v>51</v>
      </c>
      <c r="G52" s="11" t="str">
        <f t="shared" si="10"/>
        <v>38085.664</v>
      </c>
      <c r="H52" s="12">
        <f t="shared" si="11"/>
        <v>3147</v>
      </c>
      <c r="I52" s="44" t="s">
        <v>173</v>
      </c>
      <c r="J52" s="45" t="s">
        <v>174</v>
      </c>
      <c r="K52" s="44">
        <v>3147</v>
      </c>
      <c r="L52" s="44" t="s">
        <v>175</v>
      </c>
      <c r="M52" s="45" t="s">
        <v>57</v>
      </c>
      <c r="N52" s="45"/>
      <c r="O52" s="46" t="s">
        <v>63</v>
      </c>
      <c r="P52" s="46" t="s">
        <v>64</v>
      </c>
    </row>
    <row r="53" spans="1:16" ht="12.75" customHeight="1" thickBot="1" x14ac:dyDescent="0.25">
      <c r="A53" s="12" t="str">
        <f t="shared" si="6"/>
        <v> BRNO 30.37 </v>
      </c>
      <c r="B53" s="16" t="str">
        <f t="shared" si="7"/>
        <v>I</v>
      </c>
      <c r="C53" s="12">
        <f t="shared" si="8"/>
        <v>38106.372000000003</v>
      </c>
      <c r="D53" s="11" t="str">
        <f t="shared" si="9"/>
        <v>vis</v>
      </c>
      <c r="E53" s="43">
        <f>VLOOKUP(C53,Active!C$21:E$973,3,FALSE)</f>
        <v>3154.102295392313</v>
      </c>
      <c r="F53" s="16" t="s">
        <v>51</v>
      </c>
      <c r="G53" s="11" t="str">
        <f t="shared" si="10"/>
        <v>38106.372</v>
      </c>
      <c r="H53" s="12">
        <f t="shared" si="11"/>
        <v>3154</v>
      </c>
      <c r="I53" s="44" t="s">
        <v>176</v>
      </c>
      <c r="J53" s="45" t="s">
        <v>177</v>
      </c>
      <c r="K53" s="44">
        <v>3154</v>
      </c>
      <c r="L53" s="44" t="s">
        <v>178</v>
      </c>
      <c r="M53" s="45" t="s">
        <v>57</v>
      </c>
      <c r="N53" s="45"/>
      <c r="O53" s="46" t="s">
        <v>63</v>
      </c>
      <c r="P53" s="46" t="s">
        <v>64</v>
      </c>
    </row>
    <row r="54" spans="1:16" ht="12.75" customHeight="1" thickBot="1" x14ac:dyDescent="0.25">
      <c r="A54" s="12" t="str">
        <f t="shared" si="6"/>
        <v> BRNO 30.37 </v>
      </c>
      <c r="B54" s="16" t="str">
        <f t="shared" si="7"/>
        <v>I</v>
      </c>
      <c r="C54" s="12">
        <f t="shared" si="8"/>
        <v>38171.387999999999</v>
      </c>
      <c r="D54" s="11" t="str">
        <f t="shared" si="9"/>
        <v>vis</v>
      </c>
      <c r="E54" s="43">
        <f>VLOOKUP(C54,Active!C$21:E$973,3,FALSE)</f>
        <v>3176.0812683817308</v>
      </c>
      <c r="F54" s="16" t="s">
        <v>51</v>
      </c>
      <c r="G54" s="11" t="str">
        <f t="shared" si="10"/>
        <v>38171.388</v>
      </c>
      <c r="H54" s="12">
        <f t="shared" si="11"/>
        <v>3176</v>
      </c>
      <c r="I54" s="44" t="s">
        <v>179</v>
      </c>
      <c r="J54" s="45" t="s">
        <v>180</v>
      </c>
      <c r="K54" s="44">
        <v>3176</v>
      </c>
      <c r="L54" s="44" t="s">
        <v>181</v>
      </c>
      <c r="M54" s="45" t="s">
        <v>57</v>
      </c>
      <c r="N54" s="45"/>
      <c r="O54" s="46" t="s">
        <v>63</v>
      </c>
      <c r="P54" s="46" t="s">
        <v>64</v>
      </c>
    </row>
    <row r="55" spans="1:16" ht="12.75" customHeight="1" thickBot="1" x14ac:dyDescent="0.25">
      <c r="A55" s="12" t="str">
        <f t="shared" si="6"/>
        <v> BRNO 30.37 </v>
      </c>
      <c r="B55" s="16" t="str">
        <f t="shared" si="7"/>
        <v>I</v>
      </c>
      <c r="C55" s="12">
        <f t="shared" si="8"/>
        <v>38227.442999999999</v>
      </c>
      <c r="D55" s="11" t="str">
        <f t="shared" si="9"/>
        <v>vis</v>
      </c>
      <c r="E55" s="43">
        <f>VLOOKUP(C55,Active!C$21:E$973,3,FALSE)</f>
        <v>3195.0309320171723</v>
      </c>
      <c r="F55" s="16" t="s">
        <v>51</v>
      </c>
      <c r="G55" s="11" t="str">
        <f t="shared" si="10"/>
        <v>38227.443</v>
      </c>
      <c r="H55" s="12">
        <f t="shared" si="11"/>
        <v>3195</v>
      </c>
      <c r="I55" s="44" t="s">
        <v>182</v>
      </c>
      <c r="J55" s="45" t="s">
        <v>183</v>
      </c>
      <c r="K55" s="44">
        <v>3195</v>
      </c>
      <c r="L55" s="44" t="s">
        <v>184</v>
      </c>
      <c r="M55" s="45" t="s">
        <v>57</v>
      </c>
      <c r="N55" s="45"/>
      <c r="O55" s="46" t="s">
        <v>63</v>
      </c>
      <c r="P55" s="46" t="s">
        <v>64</v>
      </c>
    </row>
    <row r="56" spans="1:16" ht="12.75" customHeight="1" thickBot="1" x14ac:dyDescent="0.25">
      <c r="A56" s="12" t="str">
        <f t="shared" si="6"/>
        <v> BRNO 30.37 </v>
      </c>
      <c r="B56" s="16" t="str">
        <f t="shared" si="7"/>
        <v>I</v>
      </c>
      <c r="C56" s="12">
        <f t="shared" si="8"/>
        <v>38289.608</v>
      </c>
      <c r="D56" s="11" t="str">
        <f t="shared" si="9"/>
        <v>vis</v>
      </c>
      <c r="E56" s="43">
        <f>VLOOKUP(C56,Active!C$21:E$973,3,FALSE)</f>
        <v>3216.0461106791518</v>
      </c>
      <c r="F56" s="16" t="s">
        <v>51</v>
      </c>
      <c r="G56" s="11" t="str">
        <f t="shared" si="10"/>
        <v>38289.608</v>
      </c>
      <c r="H56" s="12">
        <f t="shared" si="11"/>
        <v>3216</v>
      </c>
      <c r="I56" s="44" t="s">
        <v>185</v>
      </c>
      <c r="J56" s="45" t="s">
        <v>186</v>
      </c>
      <c r="K56" s="44">
        <v>3216</v>
      </c>
      <c r="L56" s="44" t="s">
        <v>187</v>
      </c>
      <c r="M56" s="45" t="s">
        <v>57</v>
      </c>
      <c r="N56" s="45"/>
      <c r="O56" s="46" t="s">
        <v>63</v>
      </c>
      <c r="P56" s="46" t="s">
        <v>64</v>
      </c>
    </row>
    <row r="57" spans="1:16" ht="12.75" customHeight="1" thickBot="1" x14ac:dyDescent="0.25">
      <c r="A57" s="12" t="str">
        <f t="shared" si="6"/>
        <v> BRNO 30.37 </v>
      </c>
      <c r="B57" s="16" t="str">
        <f t="shared" si="7"/>
        <v>I</v>
      </c>
      <c r="C57" s="12">
        <f t="shared" si="8"/>
        <v>38319.373</v>
      </c>
      <c r="D57" s="11" t="str">
        <f t="shared" si="9"/>
        <v>vis</v>
      </c>
      <c r="E57" s="43">
        <f>VLOOKUP(C57,Active!C$21:E$973,3,FALSE)</f>
        <v>3226.1083127683305</v>
      </c>
      <c r="F57" s="16" t="s">
        <v>51</v>
      </c>
      <c r="G57" s="11" t="str">
        <f t="shared" si="10"/>
        <v>38319.373</v>
      </c>
      <c r="H57" s="12">
        <f t="shared" si="11"/>
        <v>3226</v>
      </c>
      <c r="I57" s="44" t="s">
        <v>188</v>
      </c>
      <c r="J57" s="45" t="s">
        <v>189</v>
      </c>
      <c r="K57" s="44">
        <v>3226</v>
      </c>
      <c r="L57" s="44" t="s">
        <v>190</v>
      </c>
      <c r="M57" s="45" t="s">
        <v>57</v>
      </c>
      <c r="N57" s="45"/>
      <c r="O57" s="46" t="s">
        <v>63</v>
      </c>
      <c r="P57" s="46" t="s">
        <v>64</v>
      </c>
    </row>
    <row r="58" spans="1:16" ht="12.75" customHeight="1" thickBot="1" x14ac:dyDescent="0.25">
      <c r="A58" s="12" t="str">
        <f t="shared" si="6"/>
        <v> BRNO 30.37 </v>
      </c>
      <c r="B58" s="16" t="str">
        <f t="shared" si="7"/>
        <v>I</v>
      </c>
      <c r="C58" s="12">
        <f t="shared" si="8"/>
        <v>38325.292000000001</v>
      </c>
      <c r="D58" s="11" t="str">
        <f t="shared" si="9"/>
        <v>vis</v>
      </c>
      <c r="E58" s="43">
        <f>VLOOKUP(C58,Active!C$21:E$973,3,FALSE)</f>
        <v>3228.1092593218618</v>
      </c>
      <c r="F58" s="16" t="s">
        <v>51</v>
      </c>
      <c r="G58" s="11" t="str">
        <f t="shared" si="10"/>
        <v>38325.292</v>
      </c>
      <c r="H58" s="12">
        <f t="shared" si="11"/>
        <v>3228</v>
      </c>
      <c r="I58" s="44" t="s">
        <v>191</v>
      </c>
      <c r="J58" s="45" t="s">
        <v>192</v>
      </c>
      <c r="K58" s="44">
        <v>3228</v>
      </c>
      <c r="L58" s="44" t="s">
        <v>193</v>
      </c>
      <c r="M58" s="45" t="s">
        <v>57</v>
      </c>
      <c r="N58" s="45"/>
      <c r="O58" s="46" t="s">
        <v>63</v>
      </c>
      <c r="P58" s="46" t="s">
        <v>64</v>
      </c>
    </row>
    <row r="59" spans="1:16" ht="12.75" customHeight="1" thickBot="1" x14ac:dyDescent="0.25">
      <c r="A59" s="12" t="str">
        <f t="shared" si="6"/>
        <v> BRNO 30.37 </v>
      </c>
      <c r="B59" s="16" t="str">
        <f t="shared" si="7"/>
        <v>I</v>
      </c>
      <c r="C59" s="12">
        <f t="shared" si="8"/>
        <v>38372.487999999998</v>
      </c>
      <c r="D59" s="11" t="str">
        <f t="shared" si="9"/>
        <v>vis</v>
      </c>
      <c r="E59" s="43">
        <f>VLOOKUP(C59,Active!C$21:E$973,3,FALSE)</f>
        <v>3244.0640951962396</v>
      </c>
      <c r="F59" s="16" t="s">
        <v>51</v>
      </c>
      <c r="G59" s="11" t="str">
        <f t="shared" si="10"/>
        <v>38372.488</v>
      </c>
      <c r="H59" s="12">
        <f t="shared" si="11"/>
        <v>3244</v>
      </c>
      <c r="I59" s="44" t="s">
        <v>194</v>
      </c>
      <c r="J59" s="45" t="s">
        <v>195</v>
      </c>
      <c r="K59" s="44">
        <v>3244</v>
      </c>
      <c r="L59" s="44" t="s">
        <v>196</v>
      </c>
      <c r="M59" s="45" t="s">
        <v>57</v>
      </c>
      <c r="N59" s="45"/>
      <c r="O59" s="46" t="s">
        <v>63</v>
      </c>
      <c r="P59" s="46" t="s">
        <v>64</v>
      </c>
    </row>
    <row r="60" spans="1:16" ht="12.75" customHeight="1" thickBot="1" x14ac:dyDescent="0.25">
      <c r="A60" s="12" t="str">
        <f t="shared" si="6"/>
        <v> BRNO 30.37 </v>
      </c>
      <c r="B60" s="16" t="str">
        <f t="shared" si="7"/>
        <v>I</v>
      </c>
      <c r="C60" s="12">
        <f t="shared" si="8"/>
        <v>38378.563000000002</v>
      </c>
      <c r="D60" s="11" t="str">
        <f t="shared" si="9"/>
        <v>vis</v>
      </c>
      <c r="E60" s="43">
        <f>VLOOKUP(C60,Active!C$21:E$973,3,FALSE)</f>
        <v>3246.117778303641</v>
      </c>
      <c r="F60" s="16" t="s">
        <v>51</v>
      </c>
      <c r="G60" s="11" t="str">
        <f t="shared" si="10"/>
        <v>38378.563</v>
      </c>
      <c r="H60" s="12">
        <f t="shared" si="11"/>
        <v>3246</v>
      </c>
      <c r="I60" s="44" t="s">
        <v>197</v>
      </c>
      <c r="J60" s="45" t="s">
        <v>198</v>
      </c>
      <c r="K60" s="44">
        <v>3246</v>
      </c>
      <c r="L60" s="44" t="s">
        <v>199</v>
      </c>
      <c r="M60" s="45" t="s">
        <v>57</v>
      </c>
      <c r="N60" s="45"/>
      <c r="O60" s="46" t="s">
        <v>63</v>
      </c>
      <c r="P60" s="46" t="s">
        <v>64</v>
      </c>
    </row>
    <row r="61" spans="1:16" ht="12.75" customHeight="1" thickBot="1" x14ac:dyDescent="0.25">
      <c r="A61" s="12" t="str">
        <f t="shared" si="6"/>
        <v> BRNO 30.37 </v>
      </c>
      <c r="B61" s="16" t="str">
        <f t="shared" si="7"/>
        <v>I</v>
      </c>
      <c r="C61" s="12">
        <f t="shared" si="8"/>
        <v>38399.252999999997</v>
      </c>
      <c r="D61" s="11" t="str">
        <f t="shared" si="9"/>
        <v>vis</v>
      </c>
      <c r="E61" s="43">
        <f>VLOOKUP(C61,Active!C$21:E$973,3,FALSE)</f>
        <v>3253.1121327879368</v>
      </c>
      <c r="F61" s="16" t="s">
        <v>51</v>
      </c>
      <c r="G61" s="11" t="str">
        <f t="shared" si="10"/>
        <v>38399.253</v>
      </c>
      <c r="H61" s="12">
        <f t="shared" si="11"/>
        <v>3253</v>
      </c>
      <c r="I61" s="44" t="s">
        <v>200</v>
      </c>
      <c r="J61" s="45" t="s">
        <v>201</v>
      </c>
      <c r="K61" s="44">
        <v>3253</v>
      </c>
      <c r="L61" s="44" t="s">
        <v>202</v>
      </c>
      <c r="M61" s="45" t="s">
        <v>57</v>
      </c>
      <c r="N61" s="45"/>
      <c r="O61" s="46" t="s">
        <v>63</v>
      </c>
      <c r="P61" s="46" t="s">
        <v>64</v>
      </c>
    </row>
    <row r="62" spans="1:16" ht="12.75" customHeight="1" thickBot="1" x14ac:dyDescent="0.25">
      <c r="A62" s="12" t="str">
        <f t="shared" si="6"/>
        <v> BRNO 30.37 </v>
      </c>
      <c r="B62" s="16" t="str">
        <f t="shared" si="7"/>
        <v>I</v>
      </c>
      <c r="C62" s="12">
        <f t="shared" si="8"/>
        <v>38579.476000000002</v>
      </c>
      <c r="D62" s="11" t="str">
        <f t="shared" si="9"/>
        <v>vis</v>
      </c>
      <c r="E62" s="43">
        <f>VLOOKUP(C62,Active!C$21:E$973,3,FALSE)</f>
        <v>3314.037388864474</v>
      </c>
      <c r="F62" s="16" t="s">
        <v>51</v>
      </c>
      <c r="G62" s="11" t="str">
        <f t="shared" si="10"/>
        <v>38579.476</v>
      </c>
      <c r="H62" s="12">
        <f t="shared" si="11"/>
        <v>3314</v>
      </c>
      <c r="I62" s="44" t="s">
        <v>203</v>
      </c>
      <c r="J62" s="45" t="s">
        <v>204</v>
      </c>
      <c r="K62" s="44">
        <v>3314</v>
      </c>
      <c r="L62" s="44" t="s">
        <v>205</v>
      </c>
      <c r="M62" s="45" t="s">
        <v>57</v>
      </c>
      <c r="N62" s="45"/>
      <c r="O62" s="46" t="s">
        <v>63</v>
      </c>
      <c r="P62" s="46" t="s">
        <v>64</v>
      </c>
    </row>
    <row r="63" spans="1:16" ht="12.75" customHeight="1" thickBot="1" x14ac:dyDescent="0.25">
      <c r="A63" s="12" t="str">
        <f t="shared" si="6"/>
        <v> BRNO 30.37 </v>
      </c>
      <c r="B63" s="16" t="str">
        <f t="shared" si="7"/>
        <v>I</v>
      </c>
      <c r="C63" s="12">
        <f t="shared" si="8"/>
        <v>38585.464999999997</v>
      </c>
      <c r="D63" s="11" t="str">
        <f t="shared" si="9"/>
        <v>vis</v>
      </c>
      <c r="E63" s="43">
        <f>VLOOKUP(C63,Active!C$21:E$973,3,FALSE)</f>
        <v>3316.0619992562779</v>
      </c>
      <c r="F63" s="16" t="s">
        <v>51</v>
      </c>
      <c r="G63" s="11" t="str">
        <f t="shared" si="10"/>
        <v>38585.465</v>
      </c>
      <c r="H63" s="12">
        <f t="shared" si="11"/>
        <v>3316</v>
      </c>
      <c r="I63" s="44" t="s">
        <v>206</v>
      </c>
      <c r="J63" s="45" t="s">
        <v>207</v>
      </c>
      <c r="K63" s="44">
        <v>3316</v>
      </c>
      <c r="L63" s="44" t="s">
        <v>154</v>
      </c>
      <c r="M63" s="45" t="s">
        <v>57</v>
      </c>
      <c r="N63" s="45"/>
      <c r="O63" s="46" t="s">
        <v>63</v>
      </c>
      <c r="P63" s="46" t="s">
        <v>64</v>
      </c>
    </row>
    <row r="64" spans="1:16" ht="12.75" customHeight="1" thickBot="1" x14ac:dyDescent="0.25">
      <c r="A64" s="12" t="str">
        <f t="shared" si="6"/>
        <v> BRNO 30.37 </v>
      </c>
      <c r="B64" s="16" t="str">
        <f t="shared" si="7"/>
        <v>I</v>
      </c>
      <c r="C64" s="12">
        <f t="shared" si="8"/>
        <v>38591.464999999997</v>
      </c>
      <c r="D64" s="11" t="str">
        <f t="shared" si="9"/>
        <v>vis</v>
      </c>
      <c r="E64" s="43">
        <f>VLOOKUP(C64,Active!C$21:E$973,3,FALSE)</f>
        <v>3318.0903282512409</v>
      </c>
      <c r="F64" s="16" t="s">
        <v>51</v>
      </c>
      <c r="G64" s="11" t="str">
        <f t="shared" si="10"/>
        <v>38591.465</v>
      </c>
      <c r="H64" s="12">
        <f t="shared" si="11"/>
        <v>3318</v>
      </c>
      <c r="I64" s="44" t="s">
        <v>208</v>
      </c>
      <c r="J64" s="45" t="s">
        <v>209</v>
      </c>
      <c r="K64" s="44">
        <v>3318</v>
      </c>
      <c r="L64" s="44" t="s">
        <v>210</v>
      </c>
      <c r="M64" s="45" t="s">
        <v>57</v>
      </c>
      <c r="N64" s="45"/>
      <c r="O64" s="46" t="s">
        <v>63</v>
      </c>
      <c r="P64" s="46" t="s">
        <v>64</v>
      </c>
    </row>
    <row r="65" spans="1:16" ht="12.75" customHeight="1" thickBot="1" x14ac:dyDescent="0.25">
      <c r="A65" s="12" t="str">
        <f t="shared" si="6"/>
        <v> BRNO 30.37 </v>
      </c>
      <c r="B65" s="16" t="str">
        <f t="shared" si="7"/>
        <v>I</v>
      </c>
      <c r="C65" s="12">
        <f t="shared" si="8"/>
        <v>38653.616000000002</v>
      </c>
      <c r="D65" s="11" t="str">
        <f t="shared" si="9"/>
        <v>vis</v>
      </c>
      <c r="E65" s="43">
        <f>VLOOKUP(C65,Active!C$21:E$973,3,FALSE)</f>
        <v>3339.1007741455664</v>
      </c>
      <c r="F65" s="16" t="s">
        <v>51</v>
      </c>
      <c r="G65" s="11" t="str">
        <f t="shared" si="10"/>
        <v>38653.616</v>
      </c>
      <c r="H65" s="12">
        <f t="shared" si="11"/>
        <v>3339</v>
      </c>
      <c r="I65" s="44" t="s">
        <v>211</v>
      </c>
      <c r="J65" s="45" t="s">
        <v>212</v>
      </c>
      <c r="K65" s="44">
        <v>3339</v>
      </c>
      <c r="L65" s="44" t="s">
        <v>213</v>
      </c>
      <c r="M65" s="45" t="s">
        <v>57</v>
      </c>
      <c r="N65" s="45"/>
      <c r="O65" s="46" t="s">
        <v>63</v>
      </c>
      <c r="P65" s="46" t="s">
        <v>64</v>
      </c>
    </row>
    <row r="66" spans="1:16" ht="12.75" customHeight="1" thickBot="1" x14ac:dyDescent="0.25">
      <c r="A66" s="12" t="str">
        <f t="shared" si="6"/>
        <v> BRNO 30.37 </v>
      </c>
      <c r="B66" s="16" t="str">
        <f t="shared" si="7"/>
        <v>I</v>
      </c>
      <c r="C66" s="12">
        <f t="shared" si="8"/>
        <v>38671.319000000003</v>
      </c>
      <c r="D66" s="11" t="str">
        <f t="shared" si="9"/>
        <v>vis</v>
      </c>
      <c r="E66" s="43">
        <f>VLOOKUP(C66,Active!C$21:E$973,3,FALSE)</f>
        <v>3345.0853588452051</v>
      </c>
      <c r="F66" s="16" t="s">
        <v>51</v>
      </c>
      <c r="G66" s="11" t="str">
        <f t="shared" si="10"/>
        <v>38671.319</v>
      </c>
      <c r="H66" s="12">
        <f t="shared" si="11"/>
        <v>3345</v>
      </c>
      <c r="I66" s="44" t="s">
        <v>214</v>
      </c>
      <c r="J66" s="45" t="s">
        <v>215</v>
      </c>
      <c r="K66" s="44">
        <v>3345</v>
      </c>
      <c r="L66" s="44" t="s">
        <v>216</v>
      </c>
      <c r="M66" s="45" t="s">
        <v>57</v>
      </c>
      <c r="N66" s="45"/>
      <c r="O66" s="46" t="s">
        <v>63</v>
      </c>
      <c r="P66" s="46" t="s">
        <v>64</v>
      </c>
    </row>
    <row r="67" spans="1:16" ht="12.75" customHeight="1" thickBot="1" x14ac:dyDescent="0.25">
      <c r="A67" s="12" t="str">
        <f t="shared" si="6"/>
        <v> BRNO 30.37 </v>
      </c>
      <c r="B67" s="16" t="str">
        <f t="shared" si="7"/>
        <v>I</v>
      </c>
      <c r="C67" s="12">
        <f t="shared" si="8"/>
        <v>38674.315999999999</v>
      </c>
      <c r="D67" s="11" t="str">
        <f t="shared" si="9"/>
        <v>vis</v>
      </c>
      <c r="E67" s="43">
        <f>VLOOKUP(C67,Active!C$21:E$973,3,FALSE)</f>
        <v>3346.0985091781877</v>
      </c>
      <c r="F67" s="16" t="s">
        <v>51</v>
      </c>
      <c r="G67" s="11" t="str">
        <f t="shared" si="10"/>
        <v>38674.316</v>
      </c>
      <c r="H67" s="12">
        <f t="shared" si="11"/>
        <v>3346</v>
      </c>
      <c r="I67" s="44" t="s">
        <v>217</v>
      </c>
      <c r="J67" s="45" t="s">
        <v>218</v>
      </c>
      <c r="K67" s="44">
        <v>3346</v>
      </c>
      <c r="L67" s="44" t="s">
        <v>219</v>
      </c>
      <c r="M67" s="45" t="s">
        <v>57</v>
      </c>
      <c r="N67" s="45"/>
      <c r="O67" s="46" t="s">
        <v>63</v>
      </c>
      <c r="P67" s="46" t="s">
        <v>64</v>
      </c>
    </row>
    <row r="68" spans="1:16" ht="12.75" customHeight="1" thickBot="1" x14ac:dyDescent="0.25">
      <c r="A68" s="12" t="str">
        <f t="shared" si="6"/>
        <v> BRNO 30.37 </v>
      </c>
      <c r="B68" s="16" t="str">
        <f t="shared" si="7"/>
        <v>I</v>
      </c>
      <c r="C68" s="12">
        <f t="shared" si="8"/>
        <v>38739.275999999998</v>
      </c>
      <c r="D68" s="11" t="str">
        <f t="shared" si="9"/>
        <v>vis</v>
      </c>
      <c r="E68" s="43">
        <f>VLOOKUP(C68,Active!C$21:E$973,3,FALSE)</f>
        <v>3368.0585510969868</v>
      </c>
      <c r="F68" s="16" t="s">
        <v>51</v>
      </c>
      <c r="G68" s="11" t="str">
        <f t="shared" si="10"/>
        <v>38739.276</v>
      </c>
      <c r="H68" s="12">
        <f t="shared" si="11"/>
        <v>3368</v>
      </c>
      <c r="I68" s="44" t="s">
        <v>220</v>
      </c>
      <c r="J68" s="45" t="s">
        <v>221</v>
      </c>
      <c r="K68" s="44">
        <v>3368</v>
      </c>
      <c r="L68" s="44" t="s">
        <v>222</v>
      </c>
      <c r="M68" s="45" t="s">
        <v>57</v>
      </c>
      <c r="N68" s="45"/>
      <c r="O68" s="46" t="s">
        <v>63</v>
      </c>
      <c r="P68" s="46" t="s">
        <v>64</v>
      </c>
    </row>
    <row r="69" spans="1:16" ht="12.75" customHeight="1" thickBot="1" x14ac:dyDescent="0.25">
      <c r="A69" s="12" t="str">
        <f t="shared" si="6"/>
        <v> BRNO 30.37 </v>
      </c>
      <c r="B69" s="16" t="str">
        <f t="shared" si="7"/>
        <v>I</v>
      </c>
      <c r="C69" s="12">
        <f t="shared" si="8"/>
        <v>38801.542999999998</v>
      </c>
      <c r="D69" s="11" t="str">
        <f t="shared" si="9"/>
        <v>vis</v>
      </c>
      <c r="E69" s="43">
        <f>VLOOKUP(C69,Active!C$21:E$973,3,FALSE)</f>
        <v>3389.1082113518801</v>
      </c>
      <c r="F69" s="16" t="s">
        <v>51</v>
      </c>
      <c r="G69" s="11" t="str">
        <f t="shared" si="10"/>
        <v>38801.543</v>
      </c>
      <c r="H69" s="12">
        <f t="shared" si="11"/>
        <v>3389</v>
      </c>
      <c r="I69" s="44" t="s">
        <v>223</v>
      </c>
      <c r="J69" s="45" t="s">
        <v>224</v>
      </c>
      <c r="K69" s="44">
        <v>3389</v>
      </c>
      <c r="L69" s="44" t="s">
        <v>190</v>
      </c>
      <c r="M69" s="45" t="s">
        <v>57</v>
      </c>
      <c r="N69" s="45"/>
      <c r="O69" s="46" t="s">
        <v>63</v>
      </c>
      <c r="P69" s="46" t="s">
        <v>64</v>
      </c>
    </row>
    <row r="70" spans="1:16" ht="12.75" customHeight="1" thickBot="1" x14ac:dyDescent="0.25">
      <c r="A70" s="12" t="str">
        <f t="shared" si="6"/>
        <v> BRNO 30.37 </v>
      </c>
      <c r="B70" s="16" t="str">
        <f t="shared" si="7"/>
        <v>I</v>
      </c>
      <c r="C70" s="12">
        <f t="shared" si="8"/>
        <v>38816.392</v>
      </c>
      <c r="D70" s="11" t="str">
        <f t="shared" si="9"/>
        <v>vis</v>
      </c>
      <c r="E70" s="43">
        <f>VLOOKUP(C70,Active!C$21:E$973,3,FALSE)</f>
        <v>3394.1279875595815</v>
      </c>
      <c r="F70" s="16" t="s">
        <v>51</v>
      </c>
      <c r="G70" s="11" t="str">
        <f t="shared" si="10"/>
        <v>38816.392</v>
      </c>
      <c r="H70" s="12">
        <f t="shared" si="11"/>
        <v>3394</v>
      </c>
      <c r="I70" s="44" t="s">
        <v>225</v>
      </c>
      <c r="J70" s="45" t="s">
        <v>226</v>
      </c>
      <c r="K70" s="44">
        <v>3394</v>
      </c>
      <c r="L70" s="44" t="s">
        <v>227</v>
      </c>
      <c r="M70" s="45" t="s">
        <v>57</v>
      </c>
      <c r="N70" s="45"/>
      <c r="O70" s="46" t="s">
        <v>63</v>
      </c>
      <c r="P70" s="46" t="s">
        <v>64</v>
      </c>
    </row>
    <row r="71" spans="1:16" ht="12.75" customHeight="1" thickBot="1" x14ac:dyDescent="0.25">
      <c r="A71" s="12" t="str">
        <f t="shared" si="6"/>
        <v> BRNO 30.37 </v>
      </c>
      <c r="B71" s="16" t="str">
        <f t="shared" si="7"/>
        <v>I</v>
      </c>
      <c r="C71" s="12">
        <f t="shared" si="8"/>
        <v>38878.385999999999</v>
      </c>
      <c r="D71" s="11" t="str">
        <f t="shared" si="9"/>
        <v>vis</v>
      </c>
      <c r="E71" s="43">
        <f>VLOOKUP(C71,Active!C$21:E$973,3,FALSE)</f>
        <v>3415.0853588452037</v>
      </c>
      <c r="F71" s="16" t="s">
        <v>51</v>
      </c>
      <c r="G71" s="11" t="str">
        <f t="shared" si="10"/>
        <v>38878.386</v>
      </c>
      <c r="H71" s="12">
        <f t="shared" si="11"/>
        <v>3415</v>
      </c>
      <c r="I71" s="44" t="s">
        <v>228</v>
      </c>
      <c r="J71" s="45" t="s">
        <v>229</v>
      </c>
      <c r="K71" s="44">
        <v>3415</v>
      </c>
      <c r="L71" s="44" t="s">
        <v>216</v>
      </c>
      <c r="M71" s="45" t="s">
        <v>57</v>
      </c>
      <c r="N71" s="45"/>
      <c r="O71" s="46" t="s">
        <v>63</v>
      </c>
      <c r="P71" s="46" t="s">
        <v>64</v>
      </c>
    </row>
    <row r="72" spans="1:16" ht="12.75" customHeight="1" thickBot="1" x14ac:dyDescent="0.25">
      <c r="A72" s="12" t="str">
        <f t="shared" si="6"/>
        <v> BRNO 30.37 </v>
      </c>
      <c r="B72" s="16" t="str">
        <f t="shared" si="7"/>
        <v>I</v>
      </c>
      <c r="C72" s="12">
        <f t="shared" si="8"/>
        <v>38937.51</v>
      </c>
      <c r="D72" s="11" t="str">
        <f t="shared" si="9"/>
        <v>vis</v>
      </c>
      <c r="E72" s="43">
        <f>VLOOKUP(C72,Active!C$21:E$973,3,FALSE)</f>
        <v>3435.0725127615701</v>
      </c>
      <c r="F72" s="16" t="s">
        <v>51</v>
      </c>
      <c r="G72" s="11" t="str">
        <f t="shared" si="10"/>
        <v>38937.510</v>
      </c>
      <c r="H72" s="12">
        <f t="shared" si="11"/>
        <v>3435</v>
      </c>
      <c r="I72" s="44" t="s">
        <v>230</v>
      </c>
      <c r="J72" s="45" t="s">
        <v>231</v>
      </c>
      <c r="K72" s="44">
        <v>3435</v>
      </c>
      <c r="L72" s="44" t="s">
        <v>232</v>
      </c>
      <c r="M72" s="45" t="s">
        <v>57</v>
      </c>
      <c r="N72" s="45"/>
      <c r="O72" s="46" t="s">
        <v>63</v>
      </c>
      <c r="P72" s="46" t="s">
        <v>64</v>
      </c>
    </row>
    <row r="73" spans="1:16" ht="12.75" customHeight="1" thickBot="1" x14ac:dyDescent="0.25">
      <c r="A73" s="12" t="str">
        <f t="shared" si="6"/>
        <v> BRNO 30.37 </v>
      </c>
      <c r="B73" s="16" t="str">
        <f t="shared" si="7"/>
        <v>I</v>
      </c>
      <c r="C73" s="12">
        <f t="shared" si="8"/>
        <v>39023.411</v>
      </c>
      <c r="D73" s="11" t="str">
        <f t="shared" si="9"/>
        <v>vis</v>
      </c>
      <c r="E73" s="43">
        <f>VLOOKUP(C73,Active!C$21:E$973,3,FALSE)</f>
        <v>3464.1117609276221</v>
      </c>
      <c r="F73" s="16" t="s">
        <v>51</v>
      </c>
      <c r="G73" s="11" t="str">
        <f t="shared" si="10"/>
        <v>39023.411</v>
      </c>
      <c r="H73" s="12">
        <f t="shared" si="11"/>
        <v>3464</v>
      </c>
      <c r="I73" s="44" t="s">
        <v>233</v>
      </c>
      <c r="J73" s="45" t="s">
        <v>234</v>
      </c>
      <c r="K73" s="44">
        <v>3464</v>
      </c>
      <c r="L73" s="44" t="s">
        <v>235</v>
      </c>
      <c r="M73" s="45" t="s">
        <v>57</v>
      </c>
      <c r="N73" s="45"/>
      <c r="O73" s="46" t="s">
        <v>63</v>
      </c>
      <c r="P73" s="46" t="s">
        <v>64</v>
      </c>
    </row>
    <row r="74" spans="1:16" ht="12.75" customHeight="1" thickBot="1" x14ac:dyDescent="0.25">
      <c r="A74" s="12" t="str">
        <f t="shared" si="6"/>
        <v> BRNO 30.37 </v>
      </c>
      <c r="B74" s="16" t="str">
        <f t="shared" si="7"/>
        <v>I</v>
      </c>
      <c r="C74" s="12">
        <f t="shared" si="8"/>
        <v>39026.385999999999</v>
      </c>
      <c r="D74" s="11" t="str">
        <f t="shared" si="9"/>
        <v>vis</v>
      </c>
      <c r="E74" s="43">
        <f>VLOOKUP(C74,Active!C$21:E$973,3,FALSE)</f>
        <v>3465.1174740542906</v>
      </c>
      <c r="F74" s="16" t="s">
        <v>51</v>
      </c>
      <c r="G74" s="11" t="str">
        <f t="shared" si="10"/>
        <v>39026.386</v>
      </c>
      <c r="H74" s="12">
        <f t="shared" si="11"/>
        <v>3465</v>
      </c>
      <c r="I74" s="44" t="s">
        <v>236</v>
      </c>
      <c r="J74" s="45" t="s">
        <v>237</v>
      </c>
      <c r="K74" s="44">
        <v>3465</v>
      </c>
      <c r="L74" s="44" t="s">
        <v>199</v>
      </c>
      <c r="M74" s="45" t="s">
        <v>57</v>
      </c>
      <c r="N74" s="45"/>
      <c r="O74" s="46" t="s">
        <v>63</v>
      </c>
      <c r="P74" s="46" t="s">
        <v>64</v>
      </c>
    </row>
    <row r="75" spans="1:16" ht="12.75" customHeight="1" thickBot="1" x14ac:dyDescent="0.25">
      <c r="A75" s="12" t="str">
        <f t="shared" ref="A75:A106" si="12">P75</f>
        <v> BRNO 30.37 </v>
      </c>
      <c r="B75" s="16" t="str">
        <f t="shared" ref="B75:B106" si="13">IF(H75=INT(H75),"I","II")</f>
        <v>I</v>
      </c>
      <c r="C75" s="12">
        <f t="shared" ref="C75:C106" si="14">1*G75</f>
        <v>39029.392</v>
      </c>
      <c r="D75" s="11" t="str">
        <f t="shared" ref="D75:D106" si="15">VLOOKUP(F75,I$1:J$5,2,FALSE)</f>
        <v>vis</v>
      </c>
      <c r="E75" s="43">
        <f>VLOOKUP(C75,Active!C$21:E$973,3,FALSE)</f>
        <v>3466.1336668807676</v>
      </c>
      <c r="F75" s="16" t="s">
        <v>51</v>
      </c>
      <c r="G75" s="11" t="str">
        <f t="shared" ref="G75:G106" si="16">MID(I75,3,LEN(I75)-3)</f>
        <v>39029.392</v>
      </c>
      <c r="H75" s="12">
        <f t="shared" ref="H75:H106" si="17">1*K75</f>
        <v>3466</v>
      </c>
      <c r="I75" s="44" t="s">
        <v>238</v>
      </c>
      <c r="J75" s="45" t="s">
        <v>239</v>
      </c>
      <c r="K75" s="44">
        <v>3466</v>
      </c>
      <c r="L75" s="44" t="s">
        <v>240</v>
      </c>
      <c r="M75" s="45" t="s">
        <v>57</v>
      </c>
      <c r="N75" s="45"/>
      <c r="O75" s="46" t="s">
        <v>63</v>
      </c>
      <c r="P75" s="46" t="s">
        <v>64</v>
      </c>
    </row>
    <row r="76" spans="1:16" ht="12.75" customHeight="1" thickBot="1" x14ac:dyDescent="0.25">
      <c r="A76" s="12" t="str">
        <f t="shared" si="12"/>
        <v> BRNO 30.37 </v>
      </c>
      <c r="B76" s="16" t="str">
        <f t="shared" si="13"/>
        <v>I</v>
      </c>
      <c r="C76" s="12">
        <f t="shared" si="14"/>
        <v>39070.624000000003</v>
      </c>
      <c r="D76" s="11" t="str">
        <f t="shared" si="15"/>
        <v>vis</v>
      </c>
      <c r="E76" s="43">
        <f>VLOOKUP(C76,Active!C$21:E$973,3,FALSE)</f>
        <v>3480.0723437341544</v>
      </c>
      <c r="F76" s="16" t="s">
        <v>51</v>
      </c>
      <c r="G76" s="11" t="str">
        <f t="shared" si="16"/>
        <v>39070.624</v>
      </c>
      <c r="H76" s="12">
        <f t="shared" si="17"/>
        <v>3480</v>
      </c>
      <c r="I76" s="44" t="s">
        <v>241</v>
      </c>
      <c r="J76" s="45" t="s">
        <v>242</v>
      </c>
      <c r="K76" s="44">
        <v>3480</v>
      </c>
      <c r="L76" s="44" t="s">
        <v>243</v>
      </c>
      <c r="M76" s="45" t="s">
        <v>57</v>
      </c>
      <c r="N76" s="45"/>
      <c r="O76" s="46" t="s">
        <v>63</v>
      </c>
      <c r="P76" s="46" t="s">
        <v>64</v>
      </c>
    </row>
    <row r="77" spans="1:16" ht="12.75" customHeight="1" thickBot="1" x14ac:dyDescent="0.25">
      <c r="A77" s="12" t="str">
        <f t="shared" si="12"/>
        <v> BRNO 30.37 </v>
      </c>
      <c r="B77" s="16" t="str">
        <f t="shared" si="13"/>
        <v>I</v>
      </c>
      <c r="C77" s="12">
        <f t="shared" si="14"/>
        <v>39088.514999999999</v>
      </c>
      <c r="D77" s="11" t="str">
        <f t="shared" si="15"/>
        <v>vis</v>
      </c>
      <c r="E77" s="43">
        <f>VLOOKUP(C77,Active!C$21:E$973,3,FALSE)</f>
        <v>3486.1204827423003</v>
      </c>
      <c r="F77" s="16" t="s">
        <v>51</v>
      </c>
      <c r="G77" s="11" t="str">
        <f t="shared" si="16"/>
        <v>39088.515</v>
      </c>
      <c r="H77" s="12">
        <f t="shared" si="17"/>
        <v>3486</v>
      </c>
      <c r="I77" s="44" t="s">
        <v>244</v>
      </c>
      <c r="J77" s="45" t="s">
        <v>245</v>
      </c>
      <c r="K77" s="44">
        <v>3486</v>
      </c>
      <c r="L77" s="44" t="s">
        <v>246</v>
      </c>
      <c r="M77" s="45" t="s">
        <v>57</v>
      </c>
      <c r="N77" s="45"/>
      <c r="O77" s="46" t="s">
        <v>63</v>
      </c>
      <c r="P77" s="46" t="s">
        <v>64</v>
      </c>
    </row>
    <row r="78" spans="1:16" ht="12.75" customHeight="1" thickBot="1" x14ac:dyDescent="0.25">
      <c r="A78" s="12" t="str">
        <f t="shared" si="12"/>
        <v> BRNO 30.37 </v>
      </c>
      <c r="B78" s="16" t="str">
        <f t="shared" si="13"/>
        <v>I</v>
      </c>
      <c r="C78" s="12">
        <f t="shared" si="14"/>
        <v>39088.544999999998</v>
      </c>
      <c r="D78" s="11" t="str">
        <f t="shared" si="15"/>
        <v>vis</v>
      </c>
      <c r="E78" s="43">
        <f>VLOOKUP(C78,Active!C$21:E$973,3,FALSE)</f>
        <v>3486.1306243872746</v>
      </c>
      <c r="F78" s="16" t="s">
        <v>51</v>
      </c>
      <c r="G78" s="11" t="str">
        <f t="shared" si="16"/>
        <v>39088.545</v>
      </c>
      <c r="H78" s="12">
        <f t="shared" si="17"/>
        <v>3486</v>
      </c>
      <c r="I78" s="44" t="s">
        <v>247</v>
      </c>
      <c r="J78" s="45" t="s">
        <v>248</v>
      </c>
      <c r="K78" s="44">
        <v>3486</v>
      </c>
      <c r="L78" s="44" t="s">
        <v>249</v>
      </c>
      <c r="M78" s="45" t="s">
        <v>57</v>
      </c>
      <c r="N78" s="45"/>
      <c r="O78" s="46" t="s">
        <v>63</v>
      </c>
      <c r="P78" s="46" t="s">
        <v>64</v>
      </c>
    </row>
    <row r="79" spans="1:16" ht="12.75" customHeight="1" thickBot="1" x14ac:dyDescent="0.25">
      <c r="A79" s="12" t="str">
        <f t="shared" si="12"/>
        <v> BRNO 30.37 </v>
      </c>
      <c r="B79" s="16" t="str">
        <f t="shared" si="13"/>
        <v>I</v>
      </c>
      <c r="C79" s="12">
        <f t="shared" si="14"/>
        <v>39298.46</v>
      </c>
      <c r="D79" s="11" t="str">
        <f t="shared" si="15"/>
        <v>vis</v>
      </c>
      <c r="E79" s="43">
        <f>VLOOKUP(C79,Active!C$21:E$973,3,FALSE)</f>
        <v>3557.0934045502172</v>
      </c>
      <c r="F79" s="16" t="s">
        <v>51</v>
      </c>
      <c r="G79" s="11" t="str">
        <f t="shared" si="16"/>
        <v>39298.460</v>
      </c>
      <c r="H79" s="12">
        <f t="shared" si="17"/>
        <v>3557</v>
      </c>
      <c r="I79" s="44" t="s">
        <v>250</v>
      </c>
      <c r="J79" s="45" t="s">
        <v>251</v>
      </c>
      <c r="K79" s="44">
        <v>3557</v>
      </c>
      <c r="L79" s="44" t="s">
        <v>252</v>
      </c>
      <c r="M79" s="45" t="s">
        <v>57</v>
      </c>
      <c r="N79" s="45"/>
      <c r="O79" s="46" t="s">
        <v>63</v>
      </c>
      <c r="P79" s="46" t="s">
        <v>64</v>
      </c>
    </row>
    <row r="80" spans="1:16" ht="12.75" customHeight="1" thickBot="1" x14ac:dyDescent="0.25">
      <c r="A80" s="12" t="str">
        <f t="shared" si="12"/>
        <v> BRNO 30.37 </v>
      </c>
      <c r="B80" s="16" t="str">
        <f t="shared" si="13"/>
        <v>I</v>
      </c>
      <c r="C80" s="12">
        <f t="shared" si="14"/>
        <v>39378.33</v>
      </c>
      <c r="D80" s="11" t="str">
        <f t="shared" si="15"/>
        <v>vis</v>
      </c>
      <c r="E80" s="43">
        <f>VLOOKUP(C80,Active!C$21:E$973,3,FALSE)</f>
        <v>3584.0938440215004</v>
      </c>
      <c r="F80" s="16" t="s">
        <v>51</v>
      </c>
      <c r="G80" s="11" t="str">
        <f t="shared" si="16"/>
        <v>39378.330</v>
      </c>
      <c r="H80" s="12">
        <f t="shared" si="17"/>
        <v>3584</v>
      </c>
      <c r="I80" s="44" t="s">
        <v>253</v>
      </c>
      <c r="J80" s="45" t="s">
        <v>254</v>
      </c>
      <c r="K80" s="44">
        <v>3584</v>
      </c>
      <c r="L80" s="44" t="s">
        <v>255</v>
      </c>
      <c r="M80" s="45" t="s">
        <v>57</v>
      </c>
      <c r="N80" s="45"/>
      <c r="O80" s="46" t="s">
        <v>63</v>
      </c>
      <c r="P80" s="46" t="s">
        <v>64</v>
      </c>
    </row>
    <row r="81" spans="1:16" ht="12.75" customHeight="1" thickBot="1" x14ac:dyDescent="0.25">
      <c r="A81" s="12" t="str">
        <f t="shared" si="12"/>
        <v> BRNO 30.37 </v>
      </c>
      <c r="B81" s="16" t="str">
        <f t="shared" si="13"/>
        <v>I</v>
      </c>
      <c r="C81" s="12">
        <f t="shared" si="14"/>
        <v>39381.402000000002</v>
      </c>
      <c r="D81" s="11" t="str">
        <f t="shared" si="15"/>
        <v>vis</v>
      </c>
      <c r="E81" s="43">
        <f>VLOOKUP(C81,Active!C$21:E$973,3,FALSE)</f>
        <v>3585.1323484669215</v>
      </c>
      <c r="F81" s="16" t="s">
        <v>51</v>
      </c>
      <c r="G81" s="11" t="str">
        <f t="shared" si="16"/>
        <v>39381.402</v>
      </c>
      <c r="H81" s="12">
        <f t="shared" si="17"/>
        <v>3585</v>
      </c>
      <c r="I81" s="44" t="s">
        <v>256</v>
      </c>
      <c r="J81" s="45" t="s">
        <v>257</v>
      </c>
      <c r="K81" s="44">
        <v>3585</v>
      </c>
      <c r="L81" s="44" t="s">
        <v>258</v>
      </c>
      <c r="M81" s="45" t="s">
        <v>57</v>
      </c>
      <c r="N81" s="45"/>
      <c r="O81" s="46" t="s">
        <v>63</v>
      </c>
      <c r="P81" s="46" t="s">
        <v>64</v>
      </c>
    </row>
    <row r="82" spans="1:16" ht="12.75" customHeight="1" thickBot="1" x14ac:dyDescent="0.25">
      <c r="A82" s="12" t="str">
        <f t="shared" si="12"/>
        <v> BRNO 30.37 </v>
      </c>
      <c r="B82" s="16" t="str">
        <f t="shared" si="13"/>
        <v>I</v>
      </c>
      <c r="C82" s="12">
        <f t="shared" si="14"/>
        <v>39443.303</v>
      </c>
      <c r="D82" s="11" t="str">
        <f t="shared" si="15"/>
        <v>pg</v>
      </c>
      <c r="E82" s="43">
        <f>VLOOKUP(C82,Active!C$21:E$973,3,FALSE)</f>
        <v>3606.0582806531215</v>
      </c>
      <c r="F82" s="16" t="str">
        <f>LEFT(M82,1)</f>
        <v>P</v>
      </c>
      <c r="G82" s="11" t="str">
        <f t="shared" si="16"/>
        <v>39443.303</v>
      </c>
      <c r="H82" s="12">
        <f t="shared" si="17"/>
        <v>3606</v>
      </c>
      <c r="I82" s="44" t="s">
        <v>259</v>
      </c>
      <c r="J82" s="45" t="s">
        <v>260</v>
      </c>
      <c r="K82" s="44">
        <v>3606</v>
      </c>
      <c r="L82" s="44" t="s">
        <v>261</v>
      </c>
      <c r="M82" s="45" t="s">
        <v>57</v>
      </c>
      <c r="N82" s="45"/>
      <c r="O82" s="46" t="s">
        <v>63</v>
      </c>
      <c r="P82" s="46" t="s">
        <v>64</v>
      </c>
    </row>
    <row r="83" spans="1:16" ht="12.75" customHeight="1" thickBot="1" x14ac:dyDescent="0.25">
      <c r="A83" s="12" t="str">
        <f t="shared" si="12"/>
        <v> BRNO 30.37 </v>
      </c>
      <c r="B83" s="16" t="str">
        <f t="shared" si="13"/>
        <v>I</v>
      </c>
      <c r="C83" s="12">
        <f t="shared" si="14"/>
        <v>39443.512000000002</v>
      </c>
      <c r="D83" s="11" t="str">
        <f t="shared" si="15"/>
        <v>pg</v>
      </c>
      <c r="E83" s="43">
        <f>VLOOKUP(C83,Active!C$21:E$973,3,FALSE)</f>
        <v>3606.1289341131137</v>
      </c>
      <c r="F83" s="16" t="str">
        <f>LEFT(M83,1)</f>
        <v>P</v>
      </c>
      <c r="G83" s="11" t="str">
        <f t="shared" si="16"/>
        <v>39443.512</v>
      </c>
      <c r="H83" s="12">
        <f t="shared" si="17"/>
        <v>3606</v>
      </c>
      <c r="I83" s="44" t="s">
        <v>262</v>
      </c>
      <c r="J83" s="45" t="s">
        <v>263</v>
      </c>
      <c r="K83" s="44">
        <v>3606</v>
      </c>
      <c r="L83" s="44" t="s">
        <v>264</v>
      </c>
      <c r="M83" s="45" t="s">
        <v>57</v>
      </c>
      <c r="N83" s="45"/>
      <c r="O83" s="46" t="s">
        <v>63</v>
      </c>
      <c r="P83" s="46" t="s">
        <v>64</v>
      </c>
    </row>
    <row r="84" spans="1:16" ht="12.75" customHeight="1" thickBot="1" x14ac:dyDescent="0.25">
      <c r="A84" s="12" t="str">
        <f t="shared" si="12"/>
        <v> BRNO 30.37 </v>
      </c>
      <c r="B84" s="16" t="str">
        <f t="shared" si="13"/>
        <v>I</v>
      </c>
      <c r="C84" s="12">
        <f t="shared" si="14"/>
        <v>39443.542000000001</v>
      </c>
      <c r="D84" s="11" t="str">
        <f t="shared" si="15"/>
        <v>pg</v>
      </c>
      <c r="E84" s="43">
        <f>VLOOKUP(C84,Active!C$21:E$973,3,FALSE)</f>
        <v>3606.139075758088</v>
      </c>
      <c r="F84" s="16" t="str">
        <f>LEFT(M84,1)</f>
        <v>P</v>
      </c>
      <c r="G84" s="11" t="str">
        <f t="shared" si="16"/>
        <v>39443.542</v>
      </c>
      <c r="H84" s="12">
        <f t="shared" si="17"/>
        <v>3606</v>
      </c>
      <c r="I84" s="44" t="s">
        <v>265</v>
      </c>
      <c r="J84" s="45" t="s">
        <v>266</v>
      </c>
      <c r="K84" s="44">
        <v>3606</v>
      </c>
      <c r="L84" s="44" t="s">
        <v>267</v>
      </c>
      <c r="M84" s="45" t="s">
        <v>57</v>
      </c>
      <c r="N84" s="45"/>
      <c r="O84" s="46" t="s">
        <v>63</v>
      </c>
      <c r="P84" s="46" t="s">
        <v>64</v>
      </c>
    </row>
    <row r="85" spans="1:16" ht="12.75" customHeight="1" thickBot="1" x14ac:dyDescent="0.25">
      <c r="A85" s="12" t="str">
        <f t="shared" si="12"/>
        <v> BRNO 30.37 </v>
      </c>
      <c r="B85" s="16" t="str">
        <f t="shared" si="13"/>
        <v>I</v>
      </c>
      <c r="C85" s="12">
        <f t="shared" si="14"/>
        <v>39508.536999999997</v>
      </c>
      <c r="D85" s="11" t="str">
        <f t="shared" si="15"/>
        <v>pg</v>
      </c>
      <c r="E85" s="43">
        <f>VLOOKUP(C85,Active!C$21:E$973,3,FALSE)</f>
        <v>3628.1109495960227</v>
      </c>
      <c r="F85" s="16" t="str">
        <f>LEFT(M85,1)</f>
        <v>P</v>
      </c>
      <c r="G85" s="11" t="str">
        <f t="shared" si="16"/>
        <v>39508.537</v>
      </c>
      <c r="H85" s="12">
        <f t="shared" si="17"/>
        <v>3628</v>
      </c>
      <c r="I85" s="44" t="s">
        <v>268</v>
      </c>
      <c r="J85" s="45" t="s">
        <v>269</v>
      </c>
      <c r="K85" s="44">
        <v>3628</v>
      </c>
      <c r="L85" s="44" t="s">
        <v>270</v>
      </c>
      <c r="M85" s="45" t="s">
        <v>57</v>
      </c>
      <c r="N85" s="45"/>
      <c r="O85" s="46" t="s">
        <v>63</v>
      </c>
      <c r="P85" s="46" t="s">
        <v>64</v>
      </c>
    </row>
    <row r="86" spans="1:16" ht="12.75" customHeight="1" thickBot="1" x14ac:dyDescent="0.25">
      <c r="A86" s="12" t="str">
        <f t="shared" si="12"/>
        <v> BRNO 30.37 </v>
      </c>
      <c r="B86" s="16" t="str">
        <f t="shared" si="13"/>
        <v>I</v>
      </c>
      <c r="C86" s="12">
        <f t="shared" si="14"/>
        <v>39582.400999999998</v>
      </c>
      <c r="D86" s="11" t="str">
        <f t="shared" si="15"/>
        <v>pg</v>
      </c>
      <c r="E86" s="43">
        <f>VLOOKUP(C86,Active!C$21:E$973,3,FALSE)</f>
        <v>3653.0810317433475</v>
      </c>
      <c r="F86" s="16" t="str">
        <f>LEFT(M86,1)</f>
        <v>P</v>
      </c>
      <c r="G86" s="11" t="str">
        <f t="shared" si="16"/>
        <v>39582.401</v>
      </c>
      <c r="H86" s="12">
        <f t="shared" si="17"/>
        <v>3653</v>
      </c>
      <c r="I86" s="44" t="s">
        <v>271</v>
      </c>
      <c r="J86" s="45" t="s">
        <v>272</v>
      </c>
      <c r="K86" s="44">
        <v>3653</v>
      </c>
      <c r="L86" s="44" t="s">
        <v>181</v>
      </c>
      <c r="M86" s="45" t="s">
        <v>57</v>
      </c>
      <c r="N86" s="45"/>
      <c r="O86" s="46" t="s">
        <v>63</v>
      </c>
      <c r="P86" s="46" t="s">
        <v>64</v>
      </c>
    </row>
    <row r="87" spans="1:16" ht="12.75" customHeight="1" thickBot="1" x14ac:dyDescent="0.25">
      <c r="A87" s="12" t="str">
        <f t="shared" si="12"/>
        <v> BRNO 30.37 </v>
      </c>
      <c r="B87" s="16" t="str">
        <f t="shared" si="13"/>
        <v>I</v>
      </c>
      <c r="C87" s="12">
        <f t="shared" si="14"/>
        <v>39801.374000000003</v>
      </c>
      <c r="D87" s="11" t="str">
        <f t="shared" si="15"/>
        <v>vis</v>
      </c>
      <c r="E87" s="43">
        <f>VLOOKUP(C87,Active!C$21:E$973,3,FALSE)</f>
        <v>3727.1059125790212</v>
      </c>
      <c r="F87" s="16" t="s">
        <v>51</v>
      </c>
      <c r="G87" s="11" t="str">
        <f t="shared" si="16"/>
        <v>39801.374</v>
      </c>
      <c r="H87" s="12">
        <f t="shared" si="17"/>
        <v>3727</v>
      </c>
      <c r="I87" s="44" t="s">
        <v>273</v>
      </c>
      <c r="J87" s="45" t="s">
        <v>274</v>
      </c>
      <c r="K87" s="44">
        <v>3727</v>
      </c>
      <c r="L87" s="44" t="s">
        <v>275</v>
      </c>
      <c r="M87" s="45" t="s">
        <v>57</v>
      </c>
      <c r="N87" s="45"/>
      <c r="O87" s="46" t="s">
        <v>63</v>
      </c>
      <c r="P87" s="46" t="s">
        <v>64</v>
      </c>
    </row>
    <row r="88" spans="1:16" ht="12.75" customHeight="1" thickBot="1" x14ac:dyDescent="0.25">
      <c r="A88" s="12" t="str">
        <f t="shared" si="12"/>
        <v> BRNO 30.37 </v>
      </c>
      <c r="B88" s="16" t="str">
        <f t="shared" si="13"/>
        <v>I</v>
      </c>
      <c r="C88" s="12">
        <f t="shared" si="14"/>
        <v>39816.226000000002</v>
      </c>
      <c r="D88" s="11" t="str">
        <f t="shared" si="15"/>
        <v>vis</v>
      </c>
      <c r="E88" s="43">
        <f>VLOOKUP(C88,Active!C$21:E$973,3,FALSE)</f>
        <v>3732.1267029512192</v>
      </c>
      <c r="F88" s="16" t="s">
        <v>51</v>
      </c>
      <c r="G88" s="11" t="str">
        <f t="shared" si="16"/>
        <v>39816.226</v>
      </c>
      <c r="H88" s="12">
        <f t="shared" si="17"/>
        <v>3732</v>
      </c>
      <c r="I88" s="44" t="s">
        <v>276</v>
      </c>
      <c r="J88" s="45" t="s">
        <v>277</v>
      </c>
      <c r="K88" s="44">
        <v>3732</v>
      </c>
      <c r="L88" s="44" t="s">
        <v>278</v>
      </c>
      <c r="M88" s="45" t="s">
        <v>57</v>
      </c>
      <c r="N88" s="45"/>
      <c r="O88" s="46" t="s">
        <v>63</v>
      </c>
      <c r="P88" s="46" t="s">
        <v>64</v>
      </c>
    </row>
    <row r="89" spans="1:16" ht="12.75" customHeight="1" thickBot="1" x14ac:dyDescent="0.25">
      <c r="A89" s="12" t="str">
        <f t="shared" si="12"/>
        <v> BRNO 30.37 </v>
      </c>
      <c r="B89" s="16" t="str">
        <f t="shared" si="13"/>
        <v>I</v>
      </c>
      <c r="C89" s="12">
        <f t="shared" si="14"/>
        <v>39940.379999999997</v>
      </c>
      <c r="D89" s="11" t="str">
        <f t="shared" si="15"/>
        <v>vis</v>
      </c>
      <c r="E89" s="43">
        <f>VLOOKUP(C89,Active!C$21:E$973,3,FALSE)</f>
        <v>3774.0975626246563</v>
      </c>
      <c r="F89" s="16" t="s">
        <v>51</v>
      </c>
      <c r="G89" s="11" t="str">
        <f t="shared" si="16"/>
        <v>39940.380</v>
      </c>
      <c r="H89" s="12">
        <f t="shared" si="17"/>
        <v>3774</v>
      </c>
      <c r="I89" s="44" t="s">
        <v>279</v>
      </c>
      <c r="J89" s="45" t="s">
        <v>280</v>
      </c>
      <c r="K89" s="44">
        <v>3774</v>
      </c>
      <c r="L89" s="44" t="s">
        <v>281</v>
      </c>
      <c r="M89" s="45" t="s">
        <v>57</v>
      </c>
      <c r="N89" s="45"/>
      <c r="O89" s="46" t="s">
        <v>63</v>
      </c>
      <c r="P89" s="46" t="s">
        <v>64</v>
      </c>
    </row>
    <row r="90" spans="1:16" ht="12.75" customHeight="1" thickBot="1" x14ac:dyDescent="0.25">
      <c r="A90" s="12" t="str">
        <f t="shared" si="12"/>
        <v> BRNO 30.37 </v>
      </c>
      <c r="B90" s="16" t="str">
        <f t="shared" si="13"/>
        <v>I</v>
      </c>
      <c r="C90" s="12">
        <f t="shared" si="14"/>
        <v>39943.398999999998</v>
      </c>
      <c r="D90" s="11" t="str">
        <f t="shared" si="15"/>
        <v>vis</v>
      </c>
      <c r="E90" s="43">
        <f>VLOOKUP(C90,Active!C$21:E$973,3,FALSE)</f>
        <v>3775.1181501639553</v>
      </c>
      <c r="F90" s="16" t="s">
        <v>51</v>
      </c>
      <c r="G90" s="11" t="str">
        <f t="shared" si="16"/>
        <v>39943.399</v>
      </c>
      <c r="H90" s="12">
        <f t="shared" si="17"/>
        <v>3775</v>
      </c>
      <c r="I90" s="44" t="s">
        <v>282</v>
      </c>
      <c r="J90" s="45" t="s">
        <v>283</v>
      </c>
      <c r="K90" s="44">
        <v>3775</v>
      </c>
      <c r="L90" s="44" t="s">
        <v>284</v>
      </c>
      <c r="M90" s="45" t="s">
        <v>57</v>
      </c>
      <c r="N90" s="45"/>
      <c r="O90" s="46" t="s">
        <v>63</v>
      </c>
      <c r="P90" s="46" t="s">
        <v>64</v>
      </c>
    </row>
    <row r="91" spans="1:16" ht="12.75" customHeight="1" thickBot="1" x14ac:dyDescent="0.25">
      <c r="A91" s="12" t="str">
        <f t="shared" si="12"/>
        <v> BRNO 30.37 </v>
      </c>
      <c r="B91" s="16" t="str">
        <f t="shared" si="13"/>
        <v>I</v>
      </c>
      <c r="C91" s="12">
        <f t="shared" si="14"/>
        <v>39946.385000000002</v>
      </c>
      <c r="D91" s="11" t="str">
        <f t="shared" si="15"/>
        <v>vis</v>
      </c>
      <c r="E91" s="43">
        <f>VLOOKUP(C91,Active!C$21:E$973,3,FALSE)</f>
        <v>3776.1275818937834</v>
      </c>
      <c r="F91" s="16" t="s">
        <v>51</v>
      </c>
      <c r="G91" s="11" t="str">
        <f t="shared" si="16"/>
        <v>39946.385</v>
      </c>
      <c r="H91" s="12">
        <f t="shared" si="17"/>
        <v>3776</v>
      </c>
      <c r="I91" s="44" t="s">
        <v>285</v>
      </c>
      <c r="J91" s="45" t="s">
        <v>286</v>
      </c>
      <c r="K91" s="44">
        <v>3776</v>
      </c>
      <c r="L91" s="44" t="s">
        <v>287</v>
      </c>
      <c r="M91" s="45" t="s">
        <v>57</v>
      </c>
      <c r="N91" s="45"/>
      <c r="O91" s="46" t="s">
        <v>63</v>
      </c>
      <c r="P91" s="46" t="s">
        <v>64</v>
      </c>
    </row>
    <row r="92" spans="1:16" ht="12.75" customHeight="1" thickBot="1" x14ac:dyDescent="0.25">
      <c r="A92" s="12" t="str">
        <f t="shared" si="12"/>
        <v> BRNO 30.37 </v>
      </c>
      <c r="B92" s="16" t="str">
        <f t="shared" si="13"/>
        <v>I</v>
      </c>
      <c r="C92" s="12">
        <f t="shared" si="14"/>
        <v>40002.514999999999</v>
      </c>
      <c r="D92" s="11" t="str">
        <f t="shared" si="15"/>
        <v>vis</v>
      </c>
      <c r="E92" s="43">
        <f>VLOOKUP(C92,Active!C$21:E$973,3,FALSE)</f>
        <v>3795.1025996416611</v>
      </c>
      <c r="F92" s="16" t="s">
        <v>51</v>
      </c>
      <c r="G92" s="11" t="str">
        <f t="shared" si="16"/>
        <v>40002.515</v>
      </c>
      <c r="H92" s="12">
        <f t="shared" si="17"/>
        <v>3795</v>
      </c>
      <c r="I92" s="44" t="s">
        <v>288</v>
      </c>
      <c r="J92" s="45" t="s">
        <v>289</v>
      </c>
      <c r="K92" s="44">
        <v>3795</v>
      </c>
      <c r="L92" s="44" t="s">
        <v>290</v>
      </c>
      <c r="M92" s="45" t="s">
        <v>57</v>
      </c>
      <c r="N92" s="45"/>
      <c r="O92" s="46" t="s">
        <v>63</v>
      </c>
      <c r="P92" s="46" t="s">
        <v>64</v>
      </c>
    </row>
    <row r="93" spans="1:16" ht="12.75" customHeight="1" thickBot="1" x14ac:dyDescent="0.25">
      <c r="A93" s="12" t="str">
        <f t="shared" si="12"/>
        <v> BRNO 30.37 </v>
      </c>
      <c r="B93" s="16" t="str">
        <f t="shared" si="13"/>
        <v>I</v>
      </c>
      <c r="C93" s="12">
        <f t="shared" si="14"/>
        <v>40088.383000000002</v>
      </c>
      <c r="D93" s="11" t="str">
        <f t="shared" si="15"/>
        <v>vis</v>
      </c>
      <c r="E93" s="43">
        <f>VLOOKUP(C93,Active!C$21:E$973,3,FALSE)</f>
        <v>3824.1306919982421</v>
      </c>
      <c r="F93" s="16" t="s">
        <v>51</v>
      </c>
      <c r="G93" s="11" t="str">
        <f t="shared" si="16"/>
        <v>40088.383</v>
      </c>
      <c r="H93" s="12">
        <f t="shared" si="17"/>
        <v>3824</v>
      </c>
      <c r="I93" s="44" t="s">
        <v>291</v>
      </c>
      <c r="J93" s="45" t="s">
        <v>292</v>
      </c>
      <c r="K93" s="44">
        <v>3824</v>
      </c>
      <c r="L93" s="44" t="s">
        <v>293</v>
      </c>
      <c r="M93" s="45" t="s">
        <v>57</v>
      </c>
      <c r="N93" s="45"/>
      <c r="O93" s="46" t="s">
        <v>63</v>
      </c>
      <c r="P93" s="46" t="s">
        <v>64</v>
      </c>
    </row>
    <row r="94" spans="1:16" ht="12.75" customHeight="1" thickBot="1" x14ac:dyDescent="0.25">
      <c r="A94" s="12" t="str">
        <f t="shared" si="12"/>
        <v> BRNO 30.37 </v>
      </c>
      <c r="B94" s="16" t="str">
        <f t="shared" si="13"/>
        <v>I</v>
      </c>
      <c r="C94" s="12">
        <f t="shared" si="14"/>
        <v>40301.366000000002</v>
      </c>
      <c r="D94" s="11" t="str">
        <f t="shared" si="15"/>
        <v>vis</v>
      </c>
      <c r="E94" s="43">
        <f>VLOOKUP(C94,Active!C$21:E$973,3,FALSE)</f>
        <v>3896.1306243872759</v>
      </c>
      <c r="F94" s="16" t="s">
        <v>51</v>
      </c>
      <c r="G94" s="11" t="str">
        <f t="shared" si="16"/>
        <v>40301.366</v>
      </c>
      <c r="H94" s="12">
        <f t="shared" si="17"/>
        <v>3896</v>
      </c>
      <c r="I94" s="44" t="s">
        <v>294</v>
      </c>
      <c r="J94" s="45" t="s">
        <v>295</v>
      </c>
      <c r="K94" s="44">
        <v>3896</v>
      </c>
      <c r="L94" s="44" t="s">
        <v>249</v>
      </c>
      <c r="M94" s="45" t="s">
        <v>57</v>
      </c>
      <c r="N94" s="45"/>
      <c r="O94" s="46" t="s">
        <v>63</v>
      </c>
      <c r="P94" s="46" t="s">
        <v>64</v>
      </c>
    </row>
    <row r="95" spans="1:16" ht="12.75" customHeight="1" thickBot="1" x14ac:dyDescent="0.25">
      <c r="A95" s="12" t="str">
        <f t="shared" si="12"/>
        <v> BRNO 30.37 </v>
      </c>
      <c r="B95" s="16" t="str">
        <f t="shared" si="13"/>
        <v>I</v>
      </c>
      <c r="C95" s="12">
        <f t="shared" si="14"/>
        <v>40354.508000000002</v>
      </c>
      <c r="D95" s="11" t="str">
        <f t="shared" si="15"/>
        <v>vis</v>
      </c>
      <c r="E95" s="43">
        <f>VLOOKUP(C95,Active!C$21:E$973,3,FALSE)</f>
        <v>3914.0955342956627</v>
      </c>
      <c r="F95" s="16" t="s">
        <v>51</v>
      </c>
      <c r="G95" s="11" t="str">
        <f t="shared" si="16"/>
        <v>40354.508</v>
      </c>
      <c r="H95" s="12">
        <f t="shared" si="17"/>
        <v>3914</v>
      </c>
      <c r="I95" s="44" t="s">
        <v>296</v>
      </c>
      <c r="J95" s="45" t="s">
        <v>297</v>
      </c>
      <c r="K95" s="44">
        <v>3914</v>
      </c>
      <c r="L95" s="44" t="s">
        <v>298</v>
      </c>
      <c r="M95" s="45" t="s">
        <v>57</v>
      </c>
      <c r="N95" s="45"/>
      <c r="O95" s="46" t="s">
        <v>63</v>
      </c>
      <c r="P95" s="46" t="s">
        <v>64</v>
      </c>
    </row>
    <row r="96" spans="1:16" ht="12.75" customHeight="1" thickBot="1" x14ac:dyDescent="0.25">
      <c r="A96" s="12" t="str">
        <f t="shared" si="12"/>
        <v> BRNO 30.37 </v>
      </c>
      <c r="B96" s="16" t="str">
        <f t="shared" si="13"/>
        <v>I</v>
      </c>
      <c r="C96" s="12">
        <f t="shared" si="14"/>
        <v>40443.43</v>
      </c>
      <c r="D96" s="11" t="str">
        <f t="shared" si="15"/>
        <v>vis</v>
      </c>
      <c r="E96" s="43">
        <f>VLOOKUP(C96,Active!C$21:E$973,3,FALSE)</f>
        <v>3944.1560461106787</v>
      </c>
      <c r="F96" s="16" t="s">
        <v>51</v>
      </c>
      <c r="G96" s="11" t="str">
        <f t="shared" si="16"/>
        <v>40443.430</v>
      </c>
      <c r="H96" s="12">
        <f t="shared" si="17"/>
        <v>3944</v>
      </c>
      <c r="I96" s="44" t="s">
        <v>299</v>
      </c>
      <c r="J96" s="45" t="s">
        <v>300</v>
      </c>
      <c r="K96" s="44">
        <v>3944</v>
      </c>
      <c r="L96" s="44" t="s">
        <v>301</v>
      </c>
      <c r="M96" s="45" t="s">
        <v>57</v>
      </c>
      <c r="N96" s="45"/>
      <c r="O96" s="46" t="s">
        <v>63</v>
      </c>
      <c r="P96" s="46" t="s">
        <v>64</v>
      </c>
    </row>
    <row r="97" spans="1:16" ht="12.75" customHeight="1" thickBot="1" x14ac:dyDescent="0.25">
      <c r="A97" s="12" t="str">
        <f t="shared" si="12"/>
        <v> BRNO 30.37 </v>
      </c>
      <c r="B97" s="16" t="str">
        <f t="shared" si="13"/>
        <v>I</v>
      </c>
      <c r="C97" s="12">
        <f t="shared" si="14"/>
        <v>40656.36</v>
      </c>
      <c r="D97" s="11" t="str">
        <f t="shared" si="15"/>
        <v>vis</v>
      </c>
      <c r="E97" s="43">
        <f>VLOOKUP(C97,Active!C$21:E$973,3,FALSE)</f>
        <v>4016.13806159359</v>
      </c>
      <c r="F97" s="16" t="s">
        <v>51</v>
      </c>
      <c r="G97" s="11" t="str">
        <f t="shared" si="16"/>
        <v>40656.360</v>
      </c>
      <c r="H97" s="12">
        <f t="shared" si="17"/>
        <v>4016</v>
      </c>
      <c r="I97" s="44" t="s">
        <v>302</v>
      </c>
      <c r="J97" s="45" t="s">
        <v>303</v>
      </c>
      <c r="K97" s="44">
        <v>4016</v>
      </c>
      <c r="L97" s="44" t="s">
        <v>304</v>
      </c>
      <c r="M97" s="45" t="s">
        <v>57</v>
      </c>
      <c r="N97" s="45"/>
      <c r="O97" s="46" t="s">
        <v>63</v>
      </c>
      <c r="P97" s="46" t="s">
        <v>64</v>
      </c>
    </row>
    <row r="98" spans="1:16" ht="12.75" customHeight="1" thickBot="1" x14ac:dyDescent="0.25">
      <c r="A98" s="12" t="str">
        <f t="shared" si="12"/>
        <v> BRNO 30.37 </v>
      </c>
      <c r="B98" s="16" t="str">
        <f t="shared" si="13"/>
        <v>I</v>
      </c>
      <c r="C98" s="12">
        <f t="shared" si="14"/>
        <v>40866.387999999999</v>
      </c>
      <c r="D98" s="11" t="str">
        <f t="shared" si="15"/>
        <v>vis</v>
      </c>
      <c r="E98" s="43">
        <f>VLOOKUP(C98,Active!C$21:E$973,3,FALSE)</f>
        <v>4087.1390419526037</v>
      </c>
      <c r="F98" s="16" t="s">
        <v>51</v>
      </c>
      <c r="G98" s="11" t="str">
        <f t="shared" si="16"/>
        <v>40866.388</v>
      </c>
      <c r="H98" s="12">
        <f t="shared" si="17"/>
        <v>4087</v>
      </c>
      <c r="I98" s="44" t="s">
        <v>305</v>
      </c>
      <c r="J98" s="45" t="s">
        <v>306</v>
      </c>
      <c r="K98" s="44">
        <v>4087</v>
      </c>
      <c r="L98" s="44" t="s">
        <v>267</v>
      </c>
      <c r="M98" s="45" t="s">
        <v>57</v>
      </c>
      <c r="N98" s="45"/>
      <c r="O98" s="46" t="s">
        <v>63</v>
      </c>
      <c r="P98" s="46" t="s">
        <v>64</v>
      </c>
    </row>
    <row r="99" spans="1:16" ht="12.75" customHeight="1" thickBot="1" x14ac:dyDescent="0.25">
      <c r="A99" s="12" t="str">
        <f t="shared" si="12"/>
        <v> BRNO 30.37 </v>
      </c>
      <c r="B99" s="16" t="str">
        <f t="shared" si="13"/>
        <v>I</v>
      </c>
      <c r="C99" s="12">
        <f t="shared" si="14"/>
        <v>41070.514000000003</v>
      </c>
      <c r="D99" s="11" t="str">
        <f t="shared" si="15"/>
        <v>vis</v>
      </c>
      <c r="E99" s="43">
        <f>VLOOKUP(C99,Active!C$21:E$973,3,FALSE)</f>
        <v>4156.1448226902412</v>
      </c>
      <c r="F99" s="16" t="s">
        <v>51</v>
      </c>
      <c r="G99" s="11" t="str">
        <f t="shared" si="16"/>
        <v>41070.514</v>
      </c>
      <c r="H99" s="12">
        <f t="shared" si="17"/>
        <v>4156</v>
      </c>
      <c r="I99" s="44" t="s">
        <v>307</v>
      </c>
      <c r="J99" s="45" t="s">
        <v>308</v>
      </c>
      <c r="K99" s="44">
        <v>4156</v>
      </c>
      <c r="L99" s="44" t="s">
        <v>309</v>
      </c>
      <c r="M99" s="45" t="s">
        <v>57</v>
      </c>
      <c r="N99" s="45"/>
      <c r="O99" s="46" t="s">
        <v>63</v>
      </c>
      <c r="P99" s="46" t="s">
        <v>64</v>
      </c>
    </row>
    <row r="100" spans="1:16" ht="12.75" customHeight="1" thickBot="1" x14ac:dyDescent="0.25">
      <c r="A100" s="12" t="str">
        <f t="shared" si="12"/>
        <v> BRNO 30.37 </v>
      </c>
      <c r="B100" s="16" t="str">
        <f t="shared" si="13"/>
        <v>I</v>
      </c>
      <c r="C100" s="12">
        <f t="shared" si="14"/>
        <v>41357.394</v>
      </c>
      <c r="D100" s="11" t="str">
        <f t="shared" si="15"/>
        <v>vis</v>
      </c>
      <c r="E100" s="43">
        <f>VLOOKUP(C100,Active!C$21:E$973,3,FALSE)</f>
        <v>4253.1259930360702</v>
      </c>
      <c r="F100" s="16" t="s">
        <v>51</v>
      </c>
      <c r="G100" s="11" t="str">
        <f t="shared" si="16"/>
        <v>41357.394</v>
      </c>
      <c r="H100" s="12">
        <f t="shared" si="17"/>
        <v>4253</v>
      </c>
      <c r="I100" s="44" t="s">
        <v>310</v>
      </c>
      <c r="J100" s="45" t="s">
        <v>311</v>
      </c>
      <c r="K100" s="44">
        <v>4253</v>
      </c>
      <c r="L100" s="44" t="s">
        <v>312</v>
      </c>
      <c r="M100" s="45" t="s">
        <v>57</v>
      </c>
      <c r="N100" s="45"/>
      <c r="O100" s="46" t="s">
        <v>63</v>
      </c>
      <c r="P100" s="46" t="s">
        <v>64</v>
      </c>
    </row>
    <row r="101" spans="1:16" ht="12.75" customHeight="1" thickBot="1" x14ac:dyDescent="0.25">
      <c r="A101" s="12" t="str">
        <f t="shared" si="12"/>
        <v> BRNO 30.37 </v>
      </c>
      <c r="B101" s="16" t="str">
        <f t="shared" si="13"/>
        <v>I</v>
      </c>
      <c r="C101" s="12">
        <f t="shared" si="14"/>
        <v>41363.427000000003</v>
      </c>
      <c r="D101" s="11" t="str">
        <f t="shared" si="15"/>
        <v>vis</v>
      </c>
      <c r="E101" s="43">
        <f>VLOOKUP(C101,Active!C$21:E$973,3,FALSE)</f>
        <v>4255.1654778405064</v>
      </c>
      <c r="F101" s="16" t="s">
        <v>51</v>
      </c>
      <c r="G101" s="11" t="str">
        <f t="shared" si="16"/>
        <v>41363.427</v>
      </c>
      <c r="H101" s="12">
        <f t="shared" si="17"/>
        <v>4255</v>
      </c>
      <c r="I101" s="44" t="s">
        <v>313</v>
      </c>
      <c r="J101" s="45" t="s">
        <v>314</v>
      </c>
      <c r="K101" s="44">
        <v>4255</v>
      </c>
      <c r="L101" s="44" t="s">
        <v>315</v>
      </c>
      <c r="M101" s="45" t="s">
        <v>57</v>
      </c>
      <c r="N101" s="45"/>
      <c r="O101" s="46" t="s">
        <v>63</v>
      </c>
      <c r="P101" s="46" t="s">
        <v>64</v>
      </c>
    </row>
    <row r="102" spans="1:16" ht="12.75" customHeight="1" thickBot="1" x14ac:dyDescent="0.25">
      <c r="A102" s="12" t="str">
        <f t="shared" si="12"/>
        <v> BRNO 30.37 </v>
      </c>
      <c r="B102" s="16" t="str">
        <f t="shared" si="13"/>
        <v>I</v>
      </c>
      <c r="C102" s="12">
        <f t="shared" si="14"/>
        <v>41570.417999999998</v>
      </c>
      <c r="D102" s="11" t="str">
        <f t="shared" si="15"/>
        <v>vis</v>
      </c>
      <c r="E102" s="43">
        <f>VLOOKUP(C102,Active!C$21:E$973,3,FALSE)</f>
        <v>4325.1397856732347</v>
      </c>
      <c r="F102" s="16" t="s">
        <v>51</v>
      </c>
      <c r="G102" s="11" t="str">
        <f t="shared" si="16"/>
        <v>41570.418</v>
      </c>
      <c r="H102" s="12">
        <f t="shared" si="17"/>
        <v>4325</v>
      </c>
      <c r="I102" s="44" t="s">
        <v>316</v>
      </c>
      <c r="J102" s="45" t="s">
        <v>317</v>
      </c>
      <c r="K102" s="44">
        <v>4325</v>
      </c>
      <c r="L102" s="44" t="s">
        <v>318</v>
      </c>
      <c r="M102" s="45" t="s">
        <v>57</v>
      </c>
      <c r="N102" s="45"/>
      <c r="O102" s="46" t="s">
        <v>63</v>
      </c>
      <c r="P102" s="46" t="s">
        <v>64</v>
      </c>
    </row>
    <row r="103" spans="1:16" ht="12.75" customHeight="1" thickBot="1" x14ac:dyDescent="0.25">
      <c r="A103" s="12" t="str">
        <f t="shared" si="12"/>
        <v> BRNO 30.37 </v>
      </c>
      <c r="B103" s="16" t="str">
        <f t="shared" si="13"/>
        <v>I</v>
      </c>
      <c r="C103" s="12">
        <f t="shared" si="14"/>
        <v>41573.392999999996</v>
      </c>
      <c r="D103" s="11" t="str">
        <f t="shared" si="15"/>
        <v>vis</v>
      </c>
      <c r="E103" s="43">
        <f>VLOOKUP(C103,Active!C$21:E$973,3,FALSE)</f>
        <v>4326.1454987999041</v>
      </c>
      <c r="F103" s="16" t="s">
        <v>51</v>
      </c>
      <c r="G103" s="11" t="str">
        <f t="shared" si="16"/>
        <v>41573.393</v>
      </c>
      <c r="H103" s="12">
        <f t="shared" si="17"/>
        <v>4326</v>
      </c>
      <c r="I103" s="44" t="s">
        <v>319</v>
      </c>
      <c r="J103" s="45" t="s">
        <v>320</v>
      </c>
      <c r="K103" s="44">
        <v>4326</v>
      </c>
      <c r="L103" s="44" t="s">
        <v>321</v>
      </c>
      <c r="M103" s="45" t="s">
        <v>57</v>
      </c>
      <c r="N103" s="45"/>
      <c r="O103" s="46" t="s">
        <v>63</v>
      </c>
      <c r="P103" s="46" t="s">
        <v>64</v>
      </c>
    </row>
    <row r="104" spans="1:16" ht="12.75" customHeight="1" thickBot="1" x14ac:dyDescent="0.25">
      <c r="A104" s="12" t="str">
        <f t="shared" si="12"/>
        <v> BRNO 30.37 </v>
      </c>
      <c r="B104" s="16" t="str">
        <f t="shared" si="13"/>
        <v>I</v>
      </c>
      <c r="C104" s="12">
        <f t="shared" si="14"/>
        <v>41647.243000000002</v>
      </c>
      <c r="D104" s="11" t="str">
        <f t="shared" si="15"/>
        <v>vis</v>
      </c>
      <c r="E104" s="43">
        <f>VLOOKUP(C104,Active!C$21:E$973,3,FALSE)</f>
        <v>4351.1108481795754</v>
      </c>
      <c r="F104" s="16" t="s">
        <v>51</v>
      </c>
      <c r="G104" s="11" t="str">
        <f t="shared" si="16"/>
        <v>41647.243</v>
      </c>
      <c r="H104" s="12">
        <f t="shared" si="17"/>
        <v>4351</v>
      </c>
      <c r="I104" s="44" t="s">
        <v>322</v>
      </c>
      <c r="J104" s="45" t="s">
        <v>323</v>
      </c>
      <c r="K104" s="44">
        <v>4351</v>
      </c>
      <c r="L104" s="44" t="s">
        <v>270</v>
      </c>
      <c r="M104" s="45" t="s">
        <v>57</v>
      </c>
      <c r="N104" s="45"/>
      <c r="O104" s="46" t="s">
        <v>63</v>
      </c>
      <c r="P104" s="46" t="s">
        <v>64</v>
      </c>
    </row>
    <row r="105" spans="1:16" ht="12.75" customHeight="1" thickBot="1" x14ac:dyDescent="0.25">
      <c r="A105" s="12" t="str">
        <f t="shared" si="12"/>
        <v> BRNO 30.37 </v>
      </c>
      <c r="B105" s="16" t="str">
        <f t="shared" si="13"/>
        <v>I</v>
      </c>
      <c r="C105" s="12">
        <f t="shared" si="14"/>
        <v>41987.550999999999</v>
      </c>
      <c r="D105" s="11" t="str">
        <f t="shared" si="15"/>
        <v>vis</v>
      </c>
      <c r="E105" s="43">
        <f>VLOOKUP(C105,Active!C$21:E$973,3,FALSE)</f>
        <v>4466.1536121158842</v>
      </c>
      <c r="F105" s="16" t="s">
        <v>51</v>
      </c>
      <c r="G105" s="11" t="str">
        <f t="shared" si="16"/>
        <v>41987.551</v>
      </c>
      <c r="H105" s="12">
        <f t="shared" si="17"/>
        <v>4466</v>
      </c>
      <c r="I105" s="44" t="s">
        <v>324</v>
      </c>
      <c r="J105" s="45" t="s">
        <v>325</v>
      </c>
      <c r="K105" s="44">
        <v>4466</v>
      </c>
      <c r="L105" s="44" t="s">
        <v>326</v>
      </c>
      <c r="M105" s="45" t="s">
        <v>57</v>
      </c>
      <c r="N105" s="45"/>
      <c r="O105" s="46" t="s">
        <v>63</v>
      </c>
      <c r="P105" s="46" t="s">
        <v>64</v>
      </c>
    </row>
    <row r="106" spans="1:16" ht="12.75" customHeight="1" thickBot="1" x14ac:dyDescent="0.25">
      <c r="A106" s="12" t="str">
        <f t="shared" si="12"/>
        <v> BRNO 30.37 </v>
      </c>
      <c r="B106" s="16" t="str">
        <f t="shared" si="13"/>
        <v>I</v>
      </c>
      <c r="C106" s="12">
        <f t="shared" si="14"/>
        <v>41990.546999999999</v>
      </c>
      <c r="D106" s="11" t="str">
        <f t="shared" si="15"/>
        <v>vis</v>
      </c>
      <c r="E106" s="43">
        <f>VLOOKUP(C106,Active!C$21:E$973,3,FALSE)</f>
        <v>4467.1664243940359</v>
      </c>
      <c r="F106" s="16" t="s">
        <v>51</v>
      </c>
      <c r="G106" s="11" t="str">
        <f t="shared" si="16"/>
        <v>41990.547</v>
      </c>
      <c r="H106" s="12">
        <f t="shared" si="17"/>
        <v>4467</v>
      </c>
      <c r="I106" s="44" t="s">
        <v>327</v>
      </c>
      <c r="J106" s="45" t="s">
        <v>328</v>
      </c>
      <c r="K106" s="44">
        <v>4467</v>
      </c>
      <c r="L106" s="44" t="s">
        <v>329</v>
      </c>
      <c r="M106" s="45" t="s">
        <v>57</v>
      </c>
      <c r="N106" s="45"/>
      <c r="O106" s="46" t="s">
        <v>63</v>
      </c>
      <c r="P106" s="46" t="s">
        <v>64</v>
      </c>
    </row>
    <row r="107" spans="1:16" ht="12.75" customHeight="1" thickBot="1" x14ac:dyDescent="0.25">
      <c r="A107" s="12" t="str">
        <f t="shared" ref="A107:A138" si="18">P107</f>
        <v> BRNO 30.37 </v>
      </c>
      <c r="B107" s="16" t="str">
        <f t="shared" ref="B107:B138" si="19">IF(H107=INT(H107),"I","II")</f>
        <v>I</v>
      </c>
      <c r="C107" s="12">
        <f t="shared" ref="C107:C138" si="20">1*G107</f>
        <v>42008.296999999999</v>
      </c>
      <c r="D107" s="11" t="str">
        <f t="shared" ref="D107:D138" si="21">VLOOKUP(F107,I$1:J$5,2,FALSE)</f>
        <v>vis</v>
      </c>
      <c r="E107" s="43">
        <f>VLOOKUP(C107,Active!C$21:E$973,3,FALSE)</f>
        <v>4473.1668976708015</v>
      </c>
      <c r="F107" s="16" t="s">
        <v>51</v>
      </c>
      <c r="G107" s="11" t="str">
        <f t="shared" ref="G107:G138" si="22">MID(I107,3,LEN(I107)-3)</f>
        <v>42008.297</v>
      </c>
      <c r="H107" s="12">
        <f t="shared" ref="H107:H138" si="23">1*K107</f>
        <v>4473</v>
      </c>
      <c r="I107" s="44" t="s">
        <v>330</v>
      </c>
      <c r="J107" s="45" t="s">
        <v>331</v>
      </c>
      <c r="K107" s="44">
        <v>4473</v>
      </c>
      <c r="L107" s="44" t="s">
        <v>332</v>
      </c>
      <c r="M107" s="45" t="s">
        <v>57</v>
      </c>
      <c r="N107" s="45"/>
      <c r="O107" s="46" t="s">
        <v>63</v>
      </c>
      <c r="P107" s="46" t="s">
        <v>64</v>
      </c>
    </row>
    <row r="108" spans="1:16" ht="12.75" customHeight="1" thickBot="1" x14ac:dyDescent="0.25">
      <c r="A108" s="12" t="str">
        <f t="shared" si="18"/>
        <v> BRNO 30.37 </v>
      </c>
      <c r="B108" s="16" t="str">
        <f t="shared" si="19"/>
        <v>I</v>
      </c>
      <c r="C108" s="12">
        <f t="shared" si="20"/>
        <v>42428.231</v>
      </c>
      <c r="D108" s="11" t="str">
        <f t="shared" si="21"/>
        <v>vis</v>
      </c>
      <c r="E108" s="43">
        <f>VLOOKUP(C108,Active!C$21:E$973,3,FALSE)</f>
        <v>4615.1276156992662</v>
      </c>
      <c r="F108" s="16" t="s">
        <v>51</v>
      </c>
      <c r="G108" s="11" t="str">
        <f t="shared" si="22"/>
        <v>42428.231</v>
      </c>
      <c r="H108" s="12">
        <f t="shared" si="23"/>
        <v>4615</v>
      </c>
      <c r="I108" s="44" t="s">
        <v>333</v>
      </c>
      <c r="J108" s="45" t="s">
        <v>334</v>
      </c>
      <c r="K108" s="44">
        <v>4615</v>
      </c>
      <c r="L108" s="44" t="s">
        <v>335</v>
      </c>
      <c r="M108" s="45" t="s">
        <v>57</v>
      </c>
      <c r="N108" s="45"/>
      <c r="O108" s="46" t="s">
        <v>63</v>
      </c>
      <c r="P108" s="46" t="s">
        <v>64</v>
      </c>
    </row>
    <row r="109" spans="1:16" ht="12.75" customHeight="1" thickBot="1" x14ac:dyDescent="0.25">
      <c r="A109" s="12" t="str">
        <f t="shared" si="18"/>
        <v> BRNO 30.37 </v>
      </c>
      <c r="B109" s="16" t="str">
        <f t="shared" si="19"/>
        <v>I</v>
      </c>
      <c r="C109" s="12">
        <f t="shared" si="20"/>
        <v>42629.434000000001</v>
      </c>
      <c r="D109" s="11" t="str">
        <f t="shared" si="21"/>
        <v>vis</v>
      </c>
      <c r="E109" s="43">
        <f>VLOOKUP(C109,Active!C$21:E$973,3,FALSE)</f>
        <v>4683.1452621615226</v>
      </c>
      <c r="F109" s="16" t="s">
        <v>51</v>
      </c>
      <c r="G109" s="11" t="str">
        <f t="shared" si="22"/>
        <v>42629.434</v>
      </c>
      <c r="H109" s="12">
        <f t="shared" si="23"/>
        <v>4683</v>
      </c>
      <c r="I109" s="44" t="s">
        <v>336</v>
      </c>
      <c r="J109" s="45" t="s">
        <v>337</v>
      </c>
      <c r="K109" s="44">
        <v>4683</v>
      </c>
      <c r="L109" s="44" t="s">
        <v>321</v>
      </c>
      <c r="M109" s="45" t="s">
        <v>57</v>
      </c>
      <c r="N109" s="45"/>
      <c r="O109" s="46" t="s">
        <v>63</v>
      </c>
      <c r="P109" s="46" t="s">
        <v>64</v>
      </c>
    </row>
    <row r="110" spans="1:16" ht="12.75" customHeight="1" thickBot="1" x14ac:dyDescent="0.25">
      <c r="A110" s="12" t="str">
        <f t="shared" si="18"/>
        <v> BRNO 30.37 </v>
      </c>
      <c r="B110" s="16" t="str">
        <f t="shared" si="19"/>
        <v>I</v>
      </c>
      <c r="C110" s="12">
        <f t="shared" si="20"/>
        <v>42632.392</v>
      </c>
      <c r="D110" s="11" t="str">
        <f t="shared" si="21"/>
        <v>vis</v>
      </c>
      <c r="E110" s="43">
        <f>VLOOKUP(C110,Active!C$21:E$973,3,FALSE)</f>
        <v>4684.1452283560384</v>
      </c>
      <c r="F110" s="16" t="s">
        <v>51</v>
      </c>
      <c r="G110" s="11" t="str">
        <f t="shared" si="22"/>
        <v>42632.392</v>
      </c>
      <c r="H110" s="12">
        <f t="shared" si="23"/>
        <v>4684</v>
      </c>
      <c r="I110" s="44" t="s">
        <v>338</v>
      </c>
      <c r="J110" s="45" t="s">
        <v>339</v>
      </c>
      <c r="K110" s="44">
        <v>4684</v>
      </c>
      <c r="L110" s="44" t="s">
        <v>321</v>
      </c>
      <c r="M110" s="45" t="s">
        <v>57</v>
      </c>
      <c r="N110" s="45"/>
      <c r="O110" s="46" t="s">
        <v>63</v>
      </c>
      <c r="P110" s="46" t="s">
        <v>64</v>
      </c>
    </row>
    <row r="111" spans="1:16" ht="12.75" customHeight="1" thickBot="1" x14ac:dyDescent="0.25">
      <c r="A111" s="12" t="str">
        <f t="shared" si="18"/>
        <v> BRNO 30.37 </v>
      </c>
      <c r="B111" s="16" t="str">
        <f t="shared" si="19"/>
        <v>I</v>
      </c>
      <c r="C111" s="12">
        <f t="shared" si="20"/>
        <v>42638.444000000003</v>
      </c>
      <c r="D111" s="11" t="str">
        <f t="shared" si="21"/>
        <v>vis</v>
      </c>
      <c r="E111" s="43">
        <f>VLOOKUP(C111,Active!C$21:E$973,3,FALSE)</f>
        <v>4686.1911362022929</v>
      </c>
      <c r="F111" s="16" t="s">
        <v>51</v>
      </c>
      <c r="G111" s="11" t="str">
        <f t="shared" si="22"/>
        <v>42638.444</v>
      </c>
      <c r="H111" s="12">
        <f t="shared" si="23"/>
        <v>4686</v>
      </c>
      <c r="I111" s="44" t="s">
        <v>340</v>
      </c>
      <c r="J111" s="45" t="s">
        <v>341</v>
      </c>
      <c r="K111" s="44">
        <v>4686</v>
      </c>
      <c r="L111" s="44" t="s">
        <v>342</v>
      </c>
      <c r="M111" s="45" t="s">
        <v>57</v>
      </c>
      <c r="N111" s="45"/>
      <c r="O111" s="46" t="s">
        <v>63</v>
      </c>
      <c r="P111" s="46" t="s">
        <v>64</v>
      </c>
    </row>
    <row r="112" spans="1:16" ht="12.75" customHeight="1" thickBot="1" x14ac:dyDescent="0.25">
      <c r="A112" s="12" t="str">
        <f t="shared" si="18"/>
        <v> BRNO 30.37 </v>
      </c>
      <c r="B112" s="16" t="str">
        <f t="shared" si="19"/>
        <v>I</v>
      </c>
      <c r="C112" s="12">
        <f t="shared" si="20"/>
        <v>42697.572</v>
      </c>
      <c r="D112" s="11" t="str">
        <f t="shared" si="21"/>
        <v>vis</v>
      </c>
      <c r="E112" s="43">
        <f>VLOOKUP(C112,Active!C$21:E$973,3,FALSE)</f>
        <v>4706.1796423379865</v>
      </c>
      <c r="F112" s="16" t="s">
        <v>51</v>
      </c>
      <c r="G112" s="11" t="str">
        <f t="shared" si="22"/>
        <v>42697.572</v>
      </c>
      <c r="H112" s="12">
        <f t="shared" si="23"/>
        <v>4706</v>
      </c>
      <c r="I112" s="44" t="s">
        <v>343</v>
      </c>
      <c r="J112" s="45" t="s">
        <v>344</v>
      </c>
      <c r="K112" s="44">
        <v>4706</v>
      </c>
      <c r="L112" s="44" t="s">
        <v>345</v>
      </c>
      <c r="M112" s="45" t="s">
        <v>57</v>
      </c>
      <c r="N112" s="45"/>
      <c r="O112" s="46" t="s">
        <v>63</v>
      </c>
      <c r="P112" s="46" t="s">
        <v>64</v>
      </c>
    </row>
    <row r="113" spans="1:16" ht="12.75" customHeight="1" thickBot="1" x14ac:dyDescent="0.25">
      <c r="A113" s="12" t="str">
        <f t="shared" si="18"/>
        <v> BRNO 30.37 </v>
      </c>
      <c r="B113" s="16" t="str">
        <f t="shared" si="19"/>
        <v>I</v>
      </c>
      <c r="C113" s="12">
        <f t="shared" si="20"/>
        <v>42987.415000000001</v>
      </c>
      <c r="D113" s="11" t="str">
        <f t="shared" si="21"/>
        <v>vis</v>
      </c>
      <c r="E113" s="43">
        <f>VLOOKUP(C113,Active!C$21:E$973,3,FALSE)</f>
        <v>4804.1624691524967</v>
      </c>
      <c r="F113" s="16" t="s">
        <v>51</v>
      </c>
      <c r="G113" s="11" t="str">
        <f t="shared" si="22"/>
        <v>42987.415</v>
      </c>
      <c r="H113" s="12">
        <f t="shared" si="23"/>
        <v>4804</v>
      </c>
      <c r="I113" s="44" t="s">
        <v>346</v>
      </c>
      <c r="J113" s="45" t="s">
        <v>347</v>
      </c>
      <c r="K113" s="44">
        <v>4804</v>
      </c>
      <c r="L113" s="44" t="s">
        <v>348</v>
      </c>
      <c r="M113" s="45" t="s">
        <v>57</v>
      </c>
      <c r="N113" s="45"/>
      <c r="O113" s="46" t="s">
        <v>63</v>
      </c>
      <c r="P113" s="46" t="s">
        <v>64</v>
      </c>
    </row>
    <row r="114" spans="1:16" ht="12.75" customHeight="1" thickBot="1" x14ac:dyDescent="0.25">
      <c r="A114" s="12" t="str">
        <f t="shared" si="18"/>
        <v> BRNO 30.37 </v>
      </c>
      <c r="B114" s="16" t="str">
        <f t="shared" si="19"/>
        <v>I</v>
      </c>
      <c r="C114" s="12">
        <f t="shared" si="20"/>
        <v>43212.345000000001</v>
      </c>
      <c r="D114" s="11" t="str">
        <f t="shared" si="21"/>
        <v>vis</v>
      </c>
      <c r="E114" s="43">
        <f>VLOOKUP(C114,Active!C$21:E$973,3,FALSE)</f>
        <v>4880.2011426253339</v>
      </c>
      <c r="F114" s="16" t="s">
        <v>51</v>
      </c>
      <c r="G114" s="11" t="str">
        <f t="shared" si="22"/>
        <v>43212.345</v>
      </c>
      <c r="H114" s="12">
        <f t="shared" si="23"/>
        <v>4880</v>
      </c>
      <c r="I114" s="44" t="s">
        <v>349</v>
      </c>
      <c r="J114" s="45" t="s">
        <v>350</v>
      </c>
      <c r="K114" s="44">
        <v>4880</v>
      </c>
      <c r="L114" s="44" t="s">
        <v>351</v>
      </c>
      <c r="M114" s="45" t="s">
        <v>57</v>
      </c>
      <c r="N114" s="45"/>
      <c r="O114" s="46" t="s">
        <v>63</v>
      </c>
      <c r="P114" s="46" t="s">
        <v>64</v>
      </c>
    </row>
    <row r="115" spans="1:16" ht="12.75" customHeight="1" thickBot="1" x14ac:dyDescent="0.25">
      <c r="A115" s="12" t="str">
        <f t="shared" si="18"/>
        <v> BRNO 30.37 </v>
      </c>
      <c r="B115" s="16" t="str">
        <f t="shared" si="19"/>
        <v>I</v>
      </c>
      <c r="C115" s="12">
        <f t="shared" si="20"/>
        <v>43638.481</v>
      </c>
      <c r="D115" s="11" t="str">
        <f t="shared" si="21"/>
        <v>vis</v>
      </c>
      <c r="E115" s="43">
        <f>VLOOKUP(C115,Active!C$21:E$973,3,FALSE)</f>
        <v>5024.2584767249245</v>
      </c>
      <c r="F115" s="16" t="s">
        <v>51</v>
      </c>
      <c r="G115" s="11" t="str">
        <f t="shared" si="22"/>
        <v>43638.481</v>
      </c>
      <c r="H115" s="12">
        <f t="shared" si="23"/>
        <v>5024</v>
      </c>
      <c r="I115" s="44" t="s">
        <v>352</v>
      </c>
      <c r="J115" s="45" t="s">
        <v>353</v>
      </c>
      <c r="K115" s="44">
        <v>5024</v>
      </c>
      <c r="L115" s="44" t="s">
        <v>354</v>
      </c>
      <c r="M115" s="45" t="s">
        <v>57</v>
      </c>
      <c r="N115" s="45"/>
      <c r="O115" s="46" t="s">
        <v>63</v>
      </c>
      <c r="P115" s="46" t="s">
        <v>64</v>
      </c>
    </row>
    <row r="116" spans="1:16" ht="12.75" customHeight="1" thickBot="1" x14ac:dyDescent="0.25">
      <c r="A116" s="12" t="str">
        <f t="shared" si="18"/>
        <v> BRNO 30.37 </v>
      </c>
      <c r="B116" s="16" t="str">
        <f t="shared" si="19"/>
        <v>I</v>
      </c>
      <c r="C116" s="12">
        <f t="shared" si="20"/>
        <v>43700.451000000001</v>
      </c>
      <c r="D116" s="11" t="str">
        <f t="shared" si="21"/>
        <v>vis</v>
      </c>
      <c r="E116" s="43">
        <f>VLOOKUP(C116,Active!C$21:E$973,3,FALSE)</f>
        <v>5045.2077346945671</v>
      </c>
      <c r="F116" s="16" t="s">
        <v>51</v>
      </c>
      <c r="G116" s="11" t="str">
        <f t="shared" si="22"/>
        <v>43700.451</v>
      </c>
      <c r="H116" s="12">
        <f t="shared" si="23"/>
        <v>5045</v>
      </c>
      <c r="I116" s="44" t="s">
        <v>355</v>
      </c>
      <c r="J116" s="45" t="s">
        <v>356</v>
      </c>
      <c r="K116" s="44">
        <v>5045</v>
      </c>
      <c r="L116" s="44" t="s">
        <v>357</v>
      </c>
      <c r="M116" s="45" t="s">
        <v>57</v>
      </c>
      <c r="N116" s="45"/>
      <c r="O116" s="46" t="s">
        <v>63</v>
      </c>
      <c r="P116" s="46" t="s">
        <v>64</v>
      </c>
    </row>
    <row r="117" spans="1:16" ht="12.75" customHeight="1" thickBot="1" x14ac:dyDescent="0.25">
      <c r="A117" s="12" t="str">
        <f t="shared" si="18"/>
        <v> BRNO 30.37 </v>
      </c>
      <c r="B117" s="16" t="str">
        <f t="shared" si="19"/>
        <v>I</v>
      </c>
      <c r="C117" s="12">
        <f t="shared" si="20"/>
        <v>44132.36</v>
      </c>
      <c r="D117" s="11" t="str">
        <f t="shared" si="21"/>
        <v>vis</v>
      </c>
      <c r="E117" s="43">
        <f>VLOOKUP(C117,Active!C$21:E$973,3,FALSE)</f>
        <v>5191.2166593421452</v>
      </c>
      <c r="F117" s="16" t="s">
        <v>51</v>
      </c>
      <c r="G117" s="11" t="str">
        <f t="shared" si="22"/>
        <v>44132.360</v>
      </c>
      <c r="H117" s="12">
        <f t="shared" si="23"/>
        <v>5191</v>
      </c>
      <c r="I117" s="44" t="s">
        <v>358</v>
      </c>
      <c r="J117" s="45" t="s">
        <v>359</v>
      </c>
      <c r="K117" s="44">
        <v>5191</v>
      </c>
      <c r="L117" s="44" t="s">
        <v>360</v>
      </c>
      <c r="M117" s="45" t="s">
        <v>57</v>
      </c>
      <c r="N117" s="45"/>
      <c r="O117" s="46" t="s">
        <v>63</v>
      </c>
      <c r="P117" s="46" t="s">
        <v>64</v>
      </c>
    </row>
    <row r="118" spans="1:16" ht="12.75" customHeight="1" thickBot="1" x14ac:dyDescent="0.25">
      <c r="A118" s="12" t="str">
        <f t="shared" si="18"/>
        <v> BRNO 30.37 </v>
      </c>
      <c r="B118" s="16" t="str">
        <f t="shared" si="19"/>
        <v>I</v>
      </c>
      <c r="C118" s="12">
        <f t="shared" si="20"/>
        <v>44200.447</v>
      </c>
      <c r="D118" s="11" t="str">
        <f t="shared" si="21"/>
        <v>vis</v>
      </c>
      <c r="E118" s="43">
        <f>VLOOKUP(C118,Active!C$21:E$973,3,FALSE)</f>
        <v>5214.2337987221526</v>
      </c>
      <c r="F118" s="16" t="s">
        <v>51</v>
      </c>
      <c r="G118" s="11" t="str">
        <f t="shared" si="22"/>
        <v>44200.447</v>
      </c>
      <c r="H118" s="12">
        <f t="shared" si="23"/>
        <v>5214</v>
      </c>
      <c r="I118" s="44" t="s">
        <v>361</v>
      </c>
      <c r="J118" s="45" t="s">
        <v>362</v>
      </c>
      <c r="K118" s="44">
        <v>5214</v>
      </c>
      <c r="L118" s="44" t="s">
        <v>363</v>
      </c>
      <c r="M118" s="45" t="s">
        <v>57</v>
      </c>
      <c r="N118" s="45"/>
      <c r="O118" s="46" t="s">
        <v>63</v>
      </c>
      <c r="P118" s="46" t="s">
        <v>64</v>
      </c>
    </row>
    <row r="119" spans="1:16" ht="12.75" customHeight="1" thickBot="1" x14ac:dyDescent="0.25">
      <c r="A119" s="12" t="str">
        <f t="shared" si="18"/>
        <v> BRNO 30.37 </v>
      </c>
      <c r="B119" s="16" t="str">
        <f t="shared" si="19"/>
        <v>I</v>
      </c>
      <c r="C119" s="12">
        <f t="shared" si="20"/>
        <v>44342.345000000001</v>
      </c>
      <c r="D119" s="11" t="str">
        <f t="shared" si="21"/>
        <v>vis</v>
      </c>
      <c r="E119" s="43">
        <f>VLOOKUP(C119,Active!C$21:E$973,3,FALSE)</f>
        <v>5262.2031033433623</v>
      </c>
      <c r="F119" s="16" t="s">
        <v>51</v>
      </c>
      <c r="G119" s="11" t="str">
        <f t="shared" si="22"/>
        <v>44342.345</v>
      </c>
      <c r="H119" s="12">
        <f t="shared" si="23"/>
        <v>5262</v>
      </c>
      <c r="I119" s="44" t="s">
        <v>364</v>
      </c>
      <c r="J119" s="45" t="s">
        <v>365</v>
      </c>
      <c r="K119" s="44">
        <v>5262</v>
      </c>
      <c r="L119" s="44" t="s">
        <v>366</v>
      </c>
      <c r="M119" s="45" t="s">
        <v>57</v>
      </c>
      <c r="N119" s="45"/>
      <c r="O119" s="46" t="s">
        <v>63</v>
      </c>
      <c r="P119" s="46" t="s">
        <v>64</v>
      </c>
    </row>
    <row r="120" spans="1:16" ht="12.75" customHeight="1" thickBot="1" x14ac:dyDescent="0.25">
      <c r="A120" s="12" t="str">
        <f t="shared" si="18"/>
        <v> BRNO 30.37 </v>
      </c>
      <c r="B120" s="16" t="str">
        <f t="shared" si="19"/>
        <v>I</v>
      </c>
      <c r="C120" s="12">
        <f t="shared" si="20"/>
        <v>44345.353999999999</v>
      </c>
      <c r="D120" s="11" t="str">
        <f t="shared" si="21"/>
        <v>vis</v>
      </c>
      <c r="E120" s="43">
        <f>VLOOKUP(C120,Active!C$21:E$973,3,FALSE)</f>
        <v>5263.2203103343354</v>
      </c>
      <c r="F120" s="16" t="s">
        <v>51</v>
      </c>
      <c r="G120" s="11" t="str">
        <f t="shared" si="22"/>
        <v>44345.354</v>
      </c>
      <c r="H120" s="12">
        <f t="shared" si="23"/>
        <v>5263</v>
      </c>
      <c r="I120" s="44" t="s">
        <v>367</v>
      </c>
      <c r="J120" s="45" t="s">
        <v>368</v>
      </c>
      <c r="K120" s="44">
        <v>5263</v>
      </c>
      <c r="L120" s="44" t="s">
        <v>369</v>
      </c>
      <c r="M120" s="45" t="s">
        <v>57</v>
      </c>
      <c r="N120" s="45"/>
      <c r="O120" s="46" t="s">
        <v>63</v>
      </c>
      <c r="P120" s="46" t="s">
        <v>64</v>
      </c>
    </row>
    <row r="121" spans="1:16" ht="12.75" customHeight="1" thickBot="1" x14ac:dyDescent="0.25">
      <c r="A121" s="12" t="str">
        <f t="shared" si="18"/>
        <v> BRNO 30.37 </v>
      </c>
      <c r="B121" s="16" t="str">
        <f t="shared" si="19"/>
        <v>I</v>
      </c>
      <c r="C121" s="12">
        <f t="shared" si="20"/>
        <v>44490.351999999999</v>
      </c>
      <c r="D121" s="11" t="str">
        <f t="shared" si="21"/>
        <v>vis</v>
      </c>
      <c r="E121" s="43">
        <f>VLOOKUP(C121,Active!C$21:E$973,3,FALSE)</f>
        <v>5312.2375849362761</v>
      </c>
      <c r="F121" s="16" t="s">
        <v>51</v>
      </c>
      <c r="G121" s="11" t="str">
        <f t="shared" si="22"/>
        <v>44490.352</v>
      </c>
      <c r="H121" s="12">
        <f t="shared" si="23"/>
        <v>5312</v>
      </c>
      <c r="I121" s="44" t="s">
        <v>370</v>
      </c>
      <c r="J121" s="45" t="s">
        <v>371</v>
      </c>
      <c r="K121" s="44">
        <v>5312</v>
      </c>
      <c r="L121" s="44" t="s">
        <v>372</v>
      </c>
      <c r="M121" s="45" t="s">
        <v>57</v>
      </c>
      <c r="N121" s="45"/>
      <c r="O121" s="46" t="s">
        <v>63</v>
      </c>
      <c r="P121" s="46" t="s">
        <v>64</v>
      </c>
    </row>
    <row r="122" spans="1:16" ht="12.75" customHeight="1" thickBot="1" x14ac:dyDescent="0.25">
      <c r="A122" s="12" t="str">
        <f t="shared" si="18"/>
        <v> BRNO 30.37 </v>
      </c>
      <c r="B122" s="16" t="str">
        <f t="shared" si="19"/>
        <v>I</v>
      </c>
      <c r="C122" s="12">
        <f t="shared" si="20"/>
        <v>44635.377999999997</v>
      </c>
      <c r="D122" s="11" t="str">
        <f t="shared" si="21"/>
        <v>vis</v>
      </c>
      <c r="E122" s="43">
        <f>VLOOKUP(C122,Active!C$21:E$973,3,FALSE)</f>
        <v>5361.2643250735255</v>
      </c>
      <c r="F122" s="16" t="s">
        <v>51</v>
      </c>
      <c r="G122" s="11" t="str">
        <f t="shared" si="22"/>
        <v>44635.378</v>
      </c>
      <c r="H122" s="12">
        <f t="shared" si="23"/>
        <v>5361</v>
      </c>
      <c r="I122" s="44" t="s">
        <v>373</v>
      </c>
      <c r="J122" s="45" t="s">
        <v>374</v>
      </c>
      <c r="K122" s="44">
        <v>5361</v>
      </c>
      <c r="L122" s="44" t="s">
        <v>375</v>
      </c>
      <c r="M122" s="45" t="s">
        <v>57</v>
      </c>
      <c r="N122" s="45"/>
      <c r="O122" s="46" t="s">
        <v>63</v>
      </c>
      <c r="P122" s="46" t="s">
        <v>64</v>
      </c>
    </row>
    <row r="123" spans="1:16" ht="12.75" customHeight="1" thickBot="1" x14ac:dyDescent="0.25">
      <c r="A123" s="12" t="str">
        <f t="shared" si="18"/>
        <v> BRNO 30.37 </v>
      </c>
      <c r="B123" s="16" t="str">
        <f t="shared" si="19"/>
        <v>I</v>
      </c>
      <c r="C123" s="12">
        <f t="shared" si="20"/>
        <v>44845.362000000001</v>
      </c>
      <c r="D123" s="11" t="str">
        <f t="shared" si="21"/>
        <v>vis</v>
      </c>
      <c r="E123" s="43">
        <f>VLOOKUP(C123,Active!C$21:E$973,3,FALSE)</f>
        <v>5432.250431019911</v>
      </c>
      <c r="F123" s="16" t="s">
        <v>51</v>
      </c>
      <c r="G123" s="11" t="str">
        <f t="shared" si="22"/>
        <v>44845.362</v>
      </c>
      <c r="H123" s="12">
        <f t="shared" si="23"/>
        <v>5432</v>
      </c>
      <c r="I123" s="44" t="s">
        <v>376</v>
      </c>
      <c r="J123" s="45" t="s">
        <v>377</v>
      </c>
      <c r="K123" s="44">
        <v>5432</v>
      </c>
      <c r="L123" s="44" t="s">
        <v>378</v>
      </c>
      <c r="M123" s="45" t="s">
        <v>57</v>
      </c>
      <c r="N123" s="45"/>
      <c r="O123" s="46" t="s">
        <v>63</v>
      </c>
      <c r="P123" s="46" t="s">
        <v>64</v>
      </c>
    </row>
    <row r="124" spans="1:16" ht="12.75" customHeight="1" thickBot="1" x14ac:dyDescent="0.25">
      <c r="A124" s="12" t="str">
        <f t="shared" si="18"/>
        <v> BRNO 30.37 </v>
      </c>
      <c r="B124" s="16" t="str">
        <f t="shared" si="19"/>
        <v>I</v>
      </c>
      <c r="C124" s="12">
        <f t="shared" si="20"/>
        <v>44984.349000000002</v>
      </c>
      <c r="D124" s="11" t="str">
        <f t="shared" si="21"/>
        <v>vis</v>
      </c>
      <c r="E124" s="43">
        <f>VLOOKUP(C124,Active!C$21:E$973,3,FALSE)</f>
        <v>5479.235658023732</v>
      </c>
      <c r="F124" s="16" t="s">
        <v>51</v>
      </c>
      <c r="G124" s="11" t="str">
        <f t="shared" si="22"/>
        <v>44984.349</v>
      </c>
      <c r="H124" s="12">
        <f t="shared" si="23"/>
        <v>5479</v>
      </c>
      <c r="I124" s="44" t="s">
        <v>379</v>
      </c>
      <c r="J124" s="45" t="s">
        <v>380</v>
      </c>
      <c r="K124" s="44">
        <v>5479</v>
      </c>
      <c r="L124" s="44" t="s">
        <v>381</v>
      </c>
      <c r="M124" s="45" t="s">
        <v>57</v>
      </c>
      <c r="N124" s="45"/>
      <c r="O124" s="46" t="s">
        <v>63</v>
      </c>
      <c r="P124" s="46" t="s">
        <v>64</v>
      </c>
    </row>
    <row r="125" spans="1:16" ht="12.75" customHeight="1" thickBot="1" x14ac:dyDescent="0.25">
      <c r="A125" s="12" t="str">
        <f t="shared" si="18"/>
        <v> BRNO 30.37 </v>
      </c>
      <c r="B125" s="16" t="str">
        <f t="shared" si="19"/>
        <v>I</v>
      </c>
      <c r="C125" s="12">
        <f t="shared" si="20"/>
        <v>45052.345999999998</v>
      </c>
      <c r="D125" s="11" t="str">
        <f t="shared" si="21"/>
        <v>vis</v>
      </c>
      <c r="E125" s="43">
        <f>VLOOKUP(C125,Active!C$21:E$973,3,FALSE)</f>
        <v>5502.2223724688129</v>
      </c>
      <c r="F125" s="16" t="s">
        <v>51</v>
      </c>
      <c r="G125" s="11" t="str">
        <f t="shared" si="22"/>
        <v>45052.346</v>
      </c>
      <c r="H125" s="12">
        <f t="shared" si="23"/>
        <v>5502</v>
      </c>
      <c r="I125" s="44" t="s">
        <v>382</v>
      </c>
      <c r="J125" s="45" t="s">
        <v>383</v>
      </c>
      <c r="K125" s="44">
        <v>5502</v>
      </c>
      <c r="L125" s="44" t="s">
        <v>384</v>
      </c>
      <c r="M125" s="45" t="s">
        <v>57</v>
      </c>
      <c r="N125" s="45"/>
      <c r="O125" s="46" t="s">
        <v>63</v>
      </c>
      <c r="P125" s="46" t="s">
        <v>64</v>
      </c>
    </row>
    <row r="126" spans="1:16" ht="12.75" customHeight="1" thickBot="1" x14ac:dyDescent="0.25">
      <c r="A126" s="12" t="str">
        <f t="shared" si="18"/>
        <v> BRNO 30.37 </v>
      </c>
      <c r="B126" s="16" t="str">
        <f t="shared" si="19"/>
        <v>I</v>
      </c>
      <c r="C126" s="12">
        <f t="shared" si="20"/>
        <v>45055.357000000004</v>
      </c>
      <c r="D126" s="11" t="str">
        <f t="shared" si="21"/>
        <v>vis</v>
      </c>
      <c r="E126" s="43">
        <f>VLOOKUP(C126,Active!C$21:E$973,3,FALSE)</f>
        <v>5503.2402555694543</v>
      </c>
      <c r="F126" s="16" t="s">
        <v>51</v>
      </c>
      <c r="G126" s="11" t="str">
        <f t="shared" si="22"/>
        <v>45055.357</v>
      </c>
      <c r="H126" s="12">
        <f t="shared" si="23"/>
        <v>5503</v>
      </c>
      <c r="I126" s="44" t="s">
        <v>385</v>
      </c>
      <c r="J126" s="45" t="s">
        <v>386</v>
      </c>
      <c r="K126" s="44">
        <v>5503</v>
      </c>
      <c r="L126" s="44" t="s">
        <v>387</v>
      </c>
      <c r="M126" s="45" t="s">
        <v>57</v>
      </c>
      <c r="N126" s="45"/>
      <c r="O126" s="46" t="s">
        <v>63</v>
      </c>
      <c r="P126" s="46" t="s">
        <v>64</v>
      </c>
    </row>
    <row r="127" spans="1:16" ht="12.75" customHeight="1" thickBot="1" x14ac:dyDescent="0.25">
      <c r="A127" s="12" t="str">
        <f t="shared" si="18"/>
        <v> BRNO 30.37 </v>
      </c>
      <c r="B127" s="16" t="str">
        <f t="shared" si="19"/>
        <v>I</v>
      </c>
      <c r="C127" s="12">
        <f t="shared" si="20"/>
        <v>45203.408000000003</v>
      </c>
      <c r="D127" s="11" t="str">
        <f t="shared" si="21"/>
        <v>vis</v>
      </c>
      <c r="E127" s="43">
        <f>VLOOKUP(C127,Active!C$21:E$973,3,FALSE)</f>
        <v>5553.2896115749982</v>
      </c>
      <c r="F127" s="16" t="s">
        <v>51</v>
      </c>
      <c r="G127" s="11" t="str">
        <f t="shared" si="22"/>
        <v>45203.408</v>
      </c>
      <c r="H127" s="12">
        <f t="shared" si="23"/>
        <v>5553</v>
      </c>
      <c r="I127" s="44" t="s">
        <v>388</v>
      </c>
      <c r="J127" s="45" t="s">
        <v>389</v>
      </c>
      <c r="K127" s="44">
        <v>5553</v>
      </c>
      <c r="L127" s="44" t="s">
        <v>390</v>
      </c>
      <c r="M127" s="45" t="s">
        <v>57</v>
      </c>
      <c r="N127" s="45"/>
      <c r="O127" s="46" t="s">
        <v>63</v>
      </c>
      <c r="P127" s="46" t="s">
        <v>64</v>
      </c>
    </row>
    <row r="128" spans="1:16" ht="12.75" customHeight="1" thickBot="1" x14ac:dyDescent="0.25">
      <c r="A128" s="12" t="str">
        <f t="shared" si="18"/>
        <v> BRNO 30.37 </v>
      </c>
      <c r="B128" s="16" t="str">
        <f t="shared" si="19"/>
        <v>I</v>
      </c>
      <c r="C128" s="12">
        <f t="shared" si="20"/>
        <v>45280.231</v>
      </c>
      <c r="D128" s="11" t="str">
        <f t="shared" si="21"/>
        <v>vis</v>
      </c>
      <c r="E128" s="43">
        <f>VLOOKUP(C128,Active!C$21:E$973,3,FALSE)</f>
        <v>5579.2599979716706</v>
      </c>
      <c r="F128" s="16" t="s">
        <v>51</v>
      </c>
      <c r="G128" s="11" t="str">
        <f t="shared" si="22"/>
        <v>45280.231</v>
      </c>
      <c r="H128" s="12">
        <f t="shared" si="23"/>
        <v>5579</v>
      </c>
      <c r="I128" s="44" t="s">
        <v>391</v>
      </c>
      <c r="J128" s="45" t="s">
        <v>392</v>
      </c>
      <c r="K128" s="44">
        <v>5579</v>
      </c>
      <c r="L128" s="44" t="s">
        <v>393</v>
      </c>
      <c r="M128" s="45" t="s">
        <v>57</v>
      </c>
      <c r="N128" s="45"/>
      <c r="O128" s="46" t="s">
        <v>63</v>
      </c>
      <c r="P128" s="46" t="s">
        <v>64</v>
      </c>
    </row>
    <row r="129" spans="1:16" ht="12.75" customHeight="1" thickBot="1" x14ac:dyDescent="0.25">
      <c r="A129" s="12" t="str">
        <f t="shared" si="18"/>
        <v> BRNO 30.37 </v>
      </c>
      <c r="B129" s="16" t="str">
        <f t="shared" si="19"/>
        <v>I</v>
      </c>
      <c r="C129" s="12">
        <f t="shared" si="20"/>
        <v>45407.347000000002</v>
      </c>
      <c r="D129" s="11" t="str">
        <f t="shared" si="21"/>
        <v>vis</v>
      </c>
      <c r="E129" s="43">
        <f>VLOOKUP(C129,Active!C$21:E$973,3,FALSE)</f>
        <v>5622.2321760589566</v>
      </c>
      <c r="F129" s="16" t="s">
        <v>51</v>
      </c>
      <c r="G129" s="11" t="str">
        <f t="shared" si="22"/>
        <v>45407.347</v>
      </c>
      <c r="H129" s="12">
        <f t="shared" si="23"/>
        <v>5622</v>
      </c>
      <c r="I129" s="44" t="s">
        <v>394</v>
      </c>
      <c r="J129" s="45" t="s">
        <v>395</v>
      </c>
      <c r="K129" s="44">
        <v>5622</v>
      </c>
      <c r="L129" s="44" t="s">
        <v>396</v>
      </c>
      <c r="M129" s="45" t="s">
        <v>57</v>
      </c>
      <c r="N129" s="45"/>
      <c r="O129" s="46" t="s">
        <v>63</v>
      </c>
      <c r="P129" s="46" t="s">
        <v>64</v>
      </c>
    </row>
    <row r="130" spans="1:16" ht="12.75" customHeight="1" thickBot="1" x14ac:dyDescent="0.25">
      <c r="A130" s="12" t="str">
        <f t="shared" si="18"/>
        <v> BRNO 30.37 </v>
      </c>
      <c r="B130" s="16" t="str">
        <f t="shared" si="19"/>
        <v>I</v>
      </c>
      <c r="C130" s="12">
        <f t="shared" si="20"/>
        <v>45555.37</v>
      </c>
      <c r="D130" s="11" t="str">
        <f t="shared" si="21"/>
        <v>vis</v>
      </c>
      <c r="E130" s="43">
        <f>VLOOKUP(C130,Active!C$21:E$973,3,FALSE)</f>
        <v>5672.2720665291918</v>
      </c>
      <c r="F130" s="16" t="s">
        <v>51</v>
      </c>
      <c r="G130" s="11" t="str">
        <f t="shared" si="22"/>
        <v>45555.370</v>
      </c>
      <c r="H130" s="12">
        <f t="shared" si="23"/>
        <v>5672</v>
      </c>
      <c r="I130" s="44" t="s">
        <v>397</v>
      </c>
      <c r="J130" s="45" t="s">
        <v>398</v>
      </c>
      <c r="K130" s="44">
        <v>5672</v>
      </c>
      <c r="L130" s="44" t="s">
        <v>399</v>
      </c>
      <c r="M130" s="45" t="s">
        <v>57</v>
      </c>
      <c r="N130" s="45"/>
      <c r="O130" s="46" t="s">
        <v>63</v>
      </c>
      <c r="P130" s="46" t="s">
        <v>64</v>
      </c>
    </row>
    <row r="131" spans="1:16" ht="12.75" customHeight="1" thickBot="1" x14ac:dyDescent="0.25">
      <c r="A131" s="12" t="str">
        <f t="shared" si="18"/>
        <v> BRNO 30.37 </v>
      </c>
      <c r="B131" s="16" t="str">
        <f t="shared" si="19"/>
        <v>I</v>
      </c>
      <c r="C131" s="12">
        <f t="shared" si="20"/>
        <v>45907.427000000003</v>
      </c>
      <c r="D131" s="11" t="str">
        <f t="shared" si="21"/>
        <v>vis</v>
      </c>
      <c r="E131" s="43">
        <f>VLOOKUP(C131,Active!C$21:E$973,3,FALSE)</f>
        <v>5791.2866366924718</v>
      </c>
      <c r="F131" s="16" t="s">
        <v>51</v>
      </c>
      <c r="G131" s="11" t="str">
        <f t="shared" si="22"/>
        <v>45907.427</v>
      </c>
      <c r="H131" s="12">
        <f t="shared" si="23"/>
        <v>5791</v>
      </c>
      <c r="I131" s="44" t="s">
        <v>400</v>
      </c>
      <c r="J131" s="45" t="s">
        <v>401</v>
      </c>
      <c r="K131" s="44">
        <v>5791</v>
      </c>
      <c r="L131" s="44" t="s">
        <v>402</v>
      </c>
      <c r="M131" s="45" t="s">
        <v>57</v>
      </c>
      <c r="N131" s="45"/>
      <c r="O131" s="46" t="s">
        <v>63</v>
      </c>
      <c r="P131" s="46" t="s">
        <v>64</v>
      </c>
    </row>
    <row r="132" spans="1:16" ht="12.75" customHeight="1" thickBot="1" x14ac:dyDescent="0.25">
      <c r="A132" s="12" t="str">
        <f t="shared" si="18"/>
        <v> BRNO 30.37 </v>
      </c>
      <c r="B132" s="16" t="str">
        <f t="shared" si="19"/>
        <v>I</v>
      </c>
      <c r="C132" s="12">
        <f t="shared" si="20"/>
        <v>45913.381000000001</v>
      </c>
      <c r="D132" s="11" t="str">
        <f t="shared" si="21"/>
        <v>vis</v>
      </c>
      <c r="E132" s="43">
        <f>VLOOKUP(C132,Active!C$21:E$973,3,FALSE)</f>
        <v>5793.2994151651401</v>
      </c>
      <c r="F132" s="16" t="s">
        <v>51</v>
      </c>
      <c r="G132" s="11" t="str">
        <f t="shared" si="22"/>
        <v>45913.381</v>
      </c>
      <c r="H132" s="12">
        <f t="shared" si="23"/>
        <v>5793</v>
      </c>
      <c r="I132" s="44" t="s">
        <v>403</v>
      </c>
      <c r="J132" s="45" t="s">
        <v>404</v>
      </c>
      <c r="K132" s="44">
        <v>5793</v>
      </c>
      <c r="L132" s="44" t="s">
        <v>405</v>
      </c>
      <c r="M132" s="45" t="s">
        <v>57</v>
      </c>
      <c r="N132" s="45"/>
      <c r="O132" s="46" t="s">
        <v>63</v>
      </c>
      <c r="P132" s="46" t="s">
        <v>64</v>
      </c>
    </row>
    <row r="133" spans="1:16" ht="12.75" customHeight="1" thickBot="1" x14ac:dyDescent="0.25">
      <c r="A133" s="12" t="str">
        <f t="shared" si="18"/>
        <v> BRNO 30.37 </v>
      </c>
      <c r="B133" s="16" t="str">
        <f t="shared" si="19"/>
        <v>I</v>
      </c>
      <c r="C133" s="12">
        <f t="shared" si="20"/>
        <v>45916.383000000002</v>
      </c>
      <c r="D133" s="11" t="str">
        <f t="shared" si="21"/>
        <v>vis</v>
      </c>
      <c r="E133" s="43">
        <f>VLOOKUP(C133,Active!C$21:E$973,3,FALSE)</f>
        <v>5794.3142557722867</v>
      </c>
      <c r="F133" s="16" t="s">
        <v>51</v>
      </c>
      <c r="G133" s="11" t="str">
        <f t="shared" si="22"/>
        <v>45916.383</v>
      </c>
      <c r="H133" s="12">
        <f t="shared" si="23"/>
        <v>5794</v>
      </c>
      <c r="I133" s="44" t="s">
        <v>406</v>
      </c>
      <c r="J133" s="45" t="s">
        <v>407</v>
      </c>
      <c r="K133" s="44">
        <v>5794</v>
      </c>
      <c r="L133" s="44" t="s">
        <v>408</v>
      </c>
      <c r="M133" s="45" t="s">
        <v>57</v>
      </c>
      <c r="N133" s="45"/>
      <c r="O133" s="46" t="s">
        <v>63</v>
      </c>
      <c r="P133" s="46" t="s">
        <v>64</v>
      </c>
    </row>
    <row r="134" spans="1:16" ht="12.75" customHeight="1" thickBot="1" x14ac:dyDescent="0.25">
      <c r="A134" s="12" t="str">
        <f t="shared" si="18"/>
        <v> BRNO 30.37 </v>
      </c>
      <c r="B134" s="16" t="str">
        <f t="shared" si="19"/>
        <v>I</v>
      </c>
      <c r="C134" s="12">
        <f t="shared" si="20"/>
        <v>45990.285000000003</v>
      </c>
      <c r="D134" s="11" t="str">
        <f t="shared" si="21"/>
        <v>vis</v>
      </c>
      <c r="E134" s="43">
        <f>VLOOKUP(C134,Active!C$21:E$973,3,FALSE)</f>
        <v>5819.297184003246</v>
      </c>
      <c r="F134" s="16" t="s">
        <v>51</v>
      </c>
      <c r="G134" s="11" t="str">
        <f t="shared" si="22"/>
        <v>45990.285</v>
      </c>
      <c r="H134" s="12">
        <f t="shared" si="23"/>
        <v>5819</v>
      </c>
      <c r="I134" s="44" t="s">
        <v>409</v>
      </c>
      <c r="J134" s="45" t="s">
        <v>410</v>
      </c>
      <c r="K134" s="44">
        <v>5819</v>
      </c>
      <c r="L134" s="44" t="s">
        <v>411</v>
      </c>
      <c r="M134" s="45" t="s">
        <v>57</v>
      </c>
      <c r="N134" s="45"/>
      <c r="O134" s="46" t="s">
        <v>63</v>
      </c>
      <c r="P134" s="46" t="s">
        <v>64</v>
      </c>
    </row>
    <row r="135" spans="1:16" ht="12.75" customHeight="1" thickBot="1" x14ac:dyDescent="0.25">
      <c r="A135" s="12" t="str">
        <f t="shared" si="18"/>
        <v> BRNO 30.37 </v>
      </c>
      <c r="B135" s="16" t="str">
        <f t="shared" si="19"/>
        <v>I</v>
      </c>
      <c r="C135" s="12">
        <f t="shared" si="20"/>
        <v>46034.578999999998</v>
      </c>
      <c r="D135" s="11" t="str">
        <f t="shared" si="21"/>
        <v>vis</v>
      </c>
      <c r="E135" s="43">
        <f>VLOOKUP(C135,Active!C$21:E$973,3,FALSE)</f>
        <v>5834.2709847537262</v>
      </c>
      <c r="F135" s="16" t="s">
        <v>51</v>
      </c>
      <c r="G135" s="11" t="str">
        <f t="shared" si="22"/>
        <v>46034.579</v>
      </c>
      <c r="H135" s="12">
        <f t="shared" si="23"/>
        <v>5834</v>
      </c>
      <c r="I135" s="44" t="s">
        <v>412</v>
      </c>
      <c r="J135" s="45" t="s">
        <v>413</v>
      </c>
      <c r="K135" s="44">
        <v>5834</v>
      </c>
      <c r="L135" s="44" t="s">
        <v>414</v>
      </c>
      <c r="M135" s="45" t="s">
        <v>57</v>
      </c>
      <c r="N135" s="45"/>
      <c r="O135" s="46" t="s">
        <v>63</v>
      </c>
      <c r="P135" s="46" t="s">
        <v>64</v>
      </c>
    </row>
    <row r="136" spans="1:16" ht="12.75" customHeight="1" thickBot="1" x14ac:dyDescent="0.25">
      <c r="A136" s="12" t="str">
        <f t="shared" si="18"/>
        <v> BRNO 30.37 </v>
      </c>
      <c r="B136" s="16" t="str">
        <f t="shared" si="19"/>
        <v>I</v>
      </c>
      <c r="C136" s="12">
        <f t="shared" si="20"/>
        <v>46173.561000000002</v>
      </c>
      <c r="D136" s="11" t="str">
        <f t="shared" si="21"/>
        <v>vis</v>
      </c>
      <c r="E136" s="43">
        <f>VLOOKUP(C136,Active!C$21:E$973,3,FALSE)</f>
        <v>5881.2545214833845</v>
      </c>
      <c r="F136" s="16" t="s">
        <v>51</v>
      </c>
      <c r="G136" s="11" t="str">
        <f t="shared" si="22"/>
        <v>46173.561</v>
      </c>
      <c r="H136" s="12">
        <f t="shared" si="23"/>
        <v>5881</v>
      </c>
      <c r="I136" s="44" t="s">
        <v>415</v>
      </c>
      <c r="J136" s="45" t="s">
        <v>416</v>
      </c>
      <c r="K136" s="44">
        <v>5881</v>
      </c>
      <c r="L136" s="44" t="s">
        <v>417</v>
      </c>
      <c r="M136" s="45" t="s">
        <v>57</v>
      </c>
      <c r="N136" s="45"/>
      <c r="O136" s="46" t="s">
        <v>63</v>
      </c>
      <c r="P136" s="46" t="s">
        <v>64</v>
      </c>
    </row>
    <row r="137" spans="1:16" ht="12.75" customHeight="1" thickBot="1" x14ac:dyDescent="0.25">
      <c r="A137" s="12" t="str">
        <f t="shared" si="18"/>
        <v> BRNO 30.37 </v>
      </c>
      <c r="B137" s="16" t="str">
        <f t="shared" si="19"/>
        <v>I</v>
      </c>
      <c r="C137" s="12">
        <f t="shared" si="20"/>
        <v>46321.584999999999</v>
      </c>
      <c r="D137" s="11" t="str">
        <f t="shared" si="21"/>
        <v>vis</v>
      </c>
      <c r="E137" s="43">
        <f>VLOOKUP(C137,Active!C$21:E$973,3,FALSE)</f>
        <v>5931.294750008451</v>
      </c>
      <c r="F137" s="16" t="s">
        <v>51</v>
      </c>
      <c r="G137" s="11" t="str">
        <f t="shared" si="22"/>
        <v>46321.585</v>
      </c>
      <c r="H137" s="12">
        <f t="shared" si="23"/>
        <v>5931</v>
      </c>
      <c r="I137" s="44" t="s">
        <v>418</v>
      </c>
      <c r="J137" s="45" t="s">
        <v>419</v>
      </c>
      <c r="K137" s="44">
        <v>5931</v>
      </c>
      <c r="L137" s="44" t="s">
        <v>420</v>
      </c>
      <c r="M137" s="45" t="s">
        <v>57</v>
      </c>
      <c r="N137" s="45"/>
      <c r="O137" s="46" t="s">
        <v>63</v>
      </c>
      <c r="P137" s="46" t="s">
        <v>64</v>
      </c>
    </row>
    <row r="138" spans="1:16" ht="12.75" customHeight="1" thickBot="1" x14ac:dyDescent="0.25">
      <c r="A138" s="12" t="str">
        <f t="shared" si="18"/>
        <v> BRNO 30.37 </v>
      </c>
      <c r="B138" s="16" t="str">
        <f t="shared" si="19"/>
        <v>I</v>
      </c>
      <c r="C138" s="12">
        <f t="shared" si="20"/>
        <v>46327.582000000002</v>
      </c>
      <c r="D138" s="11" t="str">
        <f t="shared" si="21"/>
        <v>vis</v>
      </c>
      <c r="E138" s="43">
        <f>VLOOKUP(C138,Active!C$21:E$973,3,FALSE)</f>
        <v>5933.322064838917</v>
      </c>
      <c r="F138" s="16" t="s">
        <v>51</v>
      </c>
      <c r="G138" s="11" t="str">
        <f t="shared" si="22"/>
        <v>46327.582</v>
      </c>
      <c r="H138" s="12">
        <f t="shared" si="23"/>
        <v>5933</v>
      </c>
      <c r="I138" s="44" t="s">
        <v>421</v>
      </c>
      <c r="J138" s="45" t="s">
        <v>422</v>
      </c>
      <c r="K138" s="44">
        <v>5933</v>
      </c>
      <c r="L138" s="44" t="s">
        <v>423</v>
      </c>
      <c r="M138" s="45" t="s">
        <v>57</v>
      </c>
      <c r="N138" s="45"/>
      <c r="O138" s="46" t="s">
        <v>63</v>
      </c>
      <c r="P138" s="46" t="s">
        <v>64</v>
      </c>
    </row>
    <row r="139" spans="1:16" ht="12.75" customHeight="1" thickBot="1" x14ac:dyDescent="0.25">
      <c r="A139" s="12" t="str">
        <f t="shared" ref="A139:A147" si="24">P139</f>
        <v> BRNO 30.37 </v>
      </c>
      <c r="B139" s="16" t="str">
        <f t="shared" ref="B139:B147" si="25">IF(H139=INT(H139),"I","II")</f>
        <v>I</v>
      </c>
      <c r="C139" s="12">
        <f t="shared" ref="C139:C147" si="26">1*G139</f>
        <v>46469.374000000003</v>
      </c>
      <c r="D139" s="11" t="str">
        <f t="shared" ref="D139:D147" si="27">VLOOKUP(F139,I$1:J$5,2,FALSE)</f>
        <v>vis</v>
      </c>
      <c r="E139" s="43">
        <f>VLOOKUP(C139,Active!C$21:E$973,3,FALSE)</f>
        <v>5981.2555356478824</v>
      </c>
      <c r="F139" s="16" t="s">
        <v>51</v>
      </c>
      <c r="G139" s="11" t="str">
        <f t="shared" ref="G139:G147" si="28">MID(I139,3,LEN(I139)-3)</f>
        <v>46469.374</v>
      </c>
      <c r="H139" s="12">
        <f t="shared" ref="H139:H147" si="29">1*K139</f>
        <v>5981</v>
      </c>
      <c r="I139" s="44" t="s">
        <v>424</v>
      </c>
      <c r="J139" s="45" t="s">
        <v>425</v>
      </c>
      <c r="K139" s="44">
        <v>5981</v>
      </c>
      <c r="L139" s="44" t="s">
        <v>426</v>
      </c>
      <c r="M139" s="45" t="s">
        <v>57</v>
      </c>
      <c r="N139" s="45"/>
      <c r="O139" s="46" t="s">
        <v>63</v>
      </c>
      <c r="P139" s="46" t="s">
        <v>64</v>
      </c>
    </row>
    <row r="140" spans="1:16" ht="12.75" customHeight="1" thickBot="1" x14ac:dyDescent="0.25">
      <c r="A140" s="12" t="str">
        <f t="shared" si="24"/>
        <v> BRNO 30.37 </v>
      </c>
      <c r="B140" s="16" t="str">
        <f t="shared" si="25"/>
        <v>I</v>
      </c>
      <c r="C140" s="12">
        <f t="shared" si="26"/>
        <v>46741.502999999997</v>
      </c>
      <c r="D140" s="11" t="str">
        <f t="shared" si="27"/>
        <v>vis</v>
      </c>
      <c r="E140" s="43">
        <f>VLOOKUP(C140,Active!C$21:E$973,3,FALSE)</f>
        <v>6073.2500591595945</v>
      </c>
      <c r="F140" s="16" t="s">
        <v>51</v>
      </c>
      <c r="G140" s="11" t="str">
        <f t="shared" si="28"/>
        <v>46741.503</v>
      </c>
      <c r="H140" s="12">
        <f t="shared" si="29"/>
        <v>6073</v>
      </c>
      <c r="I140" s="44" t="s">
        <v>427</v>
      </c>
      <c r="J140" s="45" t="s">
        <v>428</v>
      </c>
      <c r="K140" s="44">
        <v>6073</v>
      </c>
      <c r="L140" s="44" t="s">
        <v>429</v>
      </c>
      <c r="M140" s="45" t="s">
        <v>57</v>
      </c>
      <c r="N140" s="45"/>
      <c r="O140" s="46" t="s">
        <v>63</v>
      </c>
      <c r="P140" s="46" t="s">
        <v>64</v>
      </c>
    </row>
    <row r="141" spans="1:16" ht="12.75" customHeight="1" thickBot="1" x14ac:dyDescent="0.25">
      <c r="A141" s="12" t="str">
        <f t="shared" si="24"/>
        <v> BRNO 30.37 </v>
      </c>
      <c r="B141" s="16" t="str">
        <f t="shared" si="25"/>
        <v>I</v>
      </c>
      <c r="C141" s="12">
        <f t="shared" si="26"/>
        <v>46827.330999999998</v>
      </c>
      <c r="D141" s="11" t="str">
        <f t="shared" si="27"/>
        <v>vis</v>
      </c>
      <c r="E141" s="43">
        <f>VLOOKUP(C141,Active!C$21:E$973,3,FALSE)</f>
        <v>6102.2646293228754</v>
      </c>
      <c r="F141" s="16" t="s">
        <v>51</v>
      </c>
      <c r="G141" s="11" t="str">
        <f t="shared" si="28"/>
        <v>46827.331</v>
      </c>
      <c r="H141" s="12">
        <f t="shared" si="29"/>
        <v>6102</v>
      </c>
      <c r="I141" s="44" t="s">
        <v>430</v>
      </c>
      <c r="J141" s="45" t="s">
        <v>431</v>
      </c>
      <c r="K141" s="44">
        <v>6102</v>
      </c>
      <c r="L141" s="44" t="s">
        <v>432</v>
      </c>
      <c r="M141" s="45" t="s">
        <v>57</v>
      </c>
      <c r="N141" s="45"/>
      <c r="O141" s="46" t="s">
        <v>63</v>
      </c>
      <c r="P141" s="46" t="s">
        <v>64</v>
      </c>
    </row>
    <row r="142" spans="1:16" ht="12.75" customHeight="1" thickBot="1" x14ac:dyDescent="0.25">
      <c r="A142" s="12" t="str">
        <f t="shared" si="24"/>
        <v> BRNO 30.37 </v>
      </c>
      <c r="B142" s="16" t="str">
        <f t="shared" si="25"/>
        <v>I</v>
      </c>
      <c r="C142" s="12">
        <f t="shared" si="26"/>
        <v>46827.449000000001</v>
      </c>
      <c r="D142" s="11" t="str">
        <f t="shared" si="27"/>
        <v>vis</v>
      </c>
      <c r="E142" s="43">
        <f>VLOOKUP(C142,Active!C$21:E$973,3,FALSE)</f>
        <v>6102.3045197931106</v>
      </c>
      <c r="F142" s="16" t="s">
        <v>51</v>
      </c>
      <c r="G142" s="11" t="str">
        <f t="shared" si="28"/>
        <v>46827.449</v>
      </c>
      <c r="H142" s="12">
        <f t="shared" si="29"/>
        <v>6102</v>
      </c>
      <c r="I142" s="44" t="s">
        <v>433</v>
      </c>
      <c r="J142" s="45" t="s">
        <v>434</v>
      </c>
      <c r="K142" s="44">
        <v>6102</v>
      </c>
      <c r="L142" s="44" t="s">
        <v>435</v>
      </c>
      <c r="M142" s="45" t="s">
        <v>57</v>
      </c>
      <c r="N142" s="45"/>
      <c r="O142" s="46" t="s">
        <v>63</v>
      </c>
      <c r="P142" s="46" t="s">
        <v>64</v>
      </c>
    </row>
    <row r="143" spans="1:16" ht="12.75" customHeight="1" thickBot="1" x14ac:dyDescent="0.25">
      <c r="A143" s="12" t="str">
        <f t="shared" si="24"/>
        <v> BRNO 30.37 </v>
      </c>
      <c r="B143" s="16" t="str">
        <f t="shared" si="25"/>
        <v>I</v>
      </c>
      <c r="C143" s="12">
        <f t="shared" si="26"/>
        <v>46975.453000000001</v>
      </c>
      <c r="D143" s="11" t="str">
        <f t="shared" si="27"/>
        <v>vis</v>
      </c>
      <c r="E143" s="43">
        <f>VLOOKUP(C143,Active!C$21:E$973,3,FALSE)</f>
        <v>6152.3379872215273</v>
      </c>
      <c r="F143" s="16" t="s">
        <v>51</v>
      </c>
      <c r="G143" s="11" t="str">
        <f t="shared" si="28"/>
        <v>46975.453</v>
      </c>
      <c r="H143" s="12">
        <f t="shared" si="29"/>
        <v>6152</v>
      </c>
      <c r="I143" s="44" t="s">
        <v>436</v>
      </c>
      <c r="J143" s="45" t="s">
        <v>437</v>
      </c>
      <c r="K143" s="44">
        <v>6152</v>
      </c>
      <c r="L143" s="44" t="s">
        <v>438</v>
      </c>
      <c r="M143" s="45" t="s">
        <v>57</v>
      </c>
      <c r="N143" s="45"/>
      <c r="O143" s="46" t="s">
        <v>63</v>
      </c>
      <c r="P143" s="46" t="s">
        <v>64</v>
      </c>
    </row>
    <row r="144" spans="1:16" ht="12.75" customHeight="1" thickBot="1" x14ac:dyDescent="0.25">
      <c r="A144" s="12" t="str">
        <f t="shared" si="24"/>
        <v> BRNO 30.37 </v>
      </c>
      <c r="B144" s="16" t="str">
        <f t="shared" si="25"/>
        <v>I</v>
      </c>
      <c r="C144" s="12">
        <f t="shared" si="26"/>
        <v>47099.578000000001</v>
      </c>
      <c r="D144" s="11" t="str">
        <f t="shared" si="27"/>
        <v>vis</v>
      </c>
      <c r="E144" s="43">
        <f>VLOOKUP(C144,Active!C$21:E$973,3,FALSE)</f>
        <v>6194.2990433048244</v>
      </c>
      <c r="F144" s="16" t="s">
        <v>51</v>
      </c>
      <c r="G144" s="11" t="str">
        <f t="shared" si="28"/>
        <v>47099.578</v>
      </c>
      <c r="H144" s="12">
        <f t="shared" si="29"/>
        <v>6194</v>
      </c>
      <c r="I144" s="44" t="s">
        <v>439</v>
      </c>
      <c r="J144" s="45" t="s">
        <v>440</v>
      </c>
      <c r="K144" s="44">
        <v>6194</v>
      </c>
      <c r="L144" s="44" t="s">
        <v>441</v>
      </c>
      <c r="M144" s="45" t="s">
        <v>57</v>
      </c>
      <c r="N144" s="45"/>
      <c r="O144" s="46" t="s">
        <v>63</v>
      </c>
      <c r="P144" s="46" t="s">
        <v>64</v>
      </c>
    </row>
    <row r="145" spans="1:16" ht="12.75" customHeight="1" thickBot="1" x14ac:dyDescent="0.25">
      <c r="A145" s="12" t="str">
        <f t="shared" si="24"/>
        <v> BRNO 30.37 </v>
      </c>
      <c r="B145" s="16" t="str">
        <f t="shared" si="25"/>
        <v>I</v>
      </c>
      <c r="C145" s="12">
        <f t="shared" si="26"/>
        <v>47392.366999999998</v>
      </c>
      <c r="D145" s="11" t="str">
        <f t="shared" si="27"/>
        <v>vis</v>
      </c>
      <c r="E145" s="43">
        <f>VLOOKUP(C145,Active!C$21:E$973,3,FALSE)</f>
        <v>6293.2777796558594</v>
      </c>
      <c r="F145" s="16" t="s">
        <v>51</v>
      </c>
      <c r="G145" s="11" t="str">
        <f t="shared" si="28"/>
        <v>47392.367</v>
      </c>
      <c r="H145" s="12">
        <f t="shared" si="29"/>
        <v>6293</v>
      </c>
      <c r="I145" s="44" t="s">
        <v>442</v>
      </c>
      <c r="J145" s="45" t="s">
        <v>443</v>
      </c>
      <c r="K145" s="44">
        <v>6293</v>
      </c>
      <c r="L145" s="44" t="s">
        <v>444</v>
      </c>
      <c r="M145" s="45" t="s">
        <v>57</v>
      </c>
      <c r="N145" s="45"/>
      <c r="O145" s="46" t="s">
        <v>63</v>
      </c>
      <c r="P145" s="46" t="s">
        <v>64</v>
      </c>
    </row>
    <row r="146" spans="1:16" ht="12.75" customHeight="1" thickBot="1" x14ac:dyDescent="0.25">
      <c r="A146" s="12" t="str">
        <f t="shared" si="24"/>
        <v> BRNO 30.37 </v>
      </c>
      <c r="B146" s="16" t="str">
        <f t="shared" si="25"/>
        <v>I</v>
      </c>
      <c r="C146" s="12">
        <f t="shared" si="26"/>
        <v>47413.315000000002</v>
      </c>
      <c r="D146" s="11" t="str">
        <f t="shared" si="27"/>
        <v>vis</v>
      </c>
      <c r="E146" s="43">
        <f>VLOOKUP(C146,Active!C$21:E$973,3,FALSE)</f>
        <v>6300.3593522869414</v>
      </c>
      <c r="F146" s="16" t="s">
        <v>51</v>
      </c>
      <c r="G146" s="11" t="str">
        <f t="shared" si="28"/>
        <v>47413.315</v>
      </c>
      <c r="H146" s="12">
        <f t="shared" si="29"/>
        <v>6300</v>
      </c>
      <c r="I146" s="44" t="s">
        <v>445</v>
      </c>
      <c r="J146" s="45" t="s">
        <v>446</v>
      </c>
      <c r="K146" s="44">
        <v>6300</v>
      </c>
      <c r="L146" s="44" t="s">
        <v>447</v>
      </c>
      <c r="M146" s="45" t="s">
        <v>57</v>
      </c>
      <c r="N146" s="45"/>
      <c r="O146" s="46" t="s">
        <v>63</v>
      </c>
      <c r="P146" s="46" t="s">
        <v>64</v>
      </c>
    </row>
    <row r="147" spans="1:16" ht="12.75" customHeight="1" thickBot="1" x14ac:dyDescent="0.25">
      <c r="A147" s="12" t="str">
        <f t="shared" si="24"/>
        <v> BRNO 30.37 </v>
      </c>
      <c r="B147" s="16" t="str">
        <f t="shared" si="25"/>
        <v>I</v>
      </c>
      <c r="C147" s="12">
        <f t="shared" si="26"/>
        <v>47614.347999999998</v>
      </c>
      <c r="D147" s="11" t="str">
        <f t="shared" si="27"/>
        <v>vis</v>
      </c>
      <c r="E147" s="43">
        <f>VLOOKUP(C147,Active!C$21:E$973,3,FALSE)</f>
        <v>6368.319529427672</v>
      </c>
      <c r="F147" s="16" t="s">
        <v>51</v>
      </c>
      <c r="G147" s="11" t="str">
        <f t="shared" si="28"/>
        <v>47614.348</v>
      </c>
      <c r="H147" s="12">
        <f t="shared" si="29"/>
        <v>6368</v>
      </c>
      <c r="I147" s="44" t="s">
        <v>448</v>
      </c>
      <c r="J147" s="45" t="s">
        <v>449</v>
      </c>
      <c r="K147" s="44">
        <v>6368</v>
      </c>
      <c r="L147" s="44" t="s">
        <v>450</v>
      </c>
      <c r="M147" s="45" t="s">
        <v>53</v>
      </c>
      <c r="N147" s="45"/>
      <c r="O147" s="46" t="s">
        <v>63</v>
      </c>
      <c r="P147" s="46" t="s">
        <v>64</v>
      </c>
    </row>
    <row r="148" spans="1:16" x14ac:dyDescent="0.2">
      <c r="B148" s="16"/>
      <c r="F148" s="16"/>
    </row>
    <row r="149" spans="1:16" x14ac:dyDescent="0.2">
      <c r="B149" s="16"/>
      <c r="F149" s="16"/>
    </row>
    <row r="150" spans="1:16" x14ac:dyDescent="0.2">
      <c r="B150" s="16"/>
      <c r="F150" s="16"/>
    </row>
    <row r="151" spans="1:16" x14ac:dyDescent="0.2">
      <c r="B151" s="16"/>
      <c r="F151" s="16"/>
    </row>
    <row r="152" spans="1:16" x14ac:dyDescent="0.2">
      <c r="B152" s="16"/>
      <c r="F152" s="16"/>
    </row>
    <row r="153" spans="1:16" x14ac:dyDescent="0.2">
      <c r="B153" s="16"/>
      <c r="F153" s="16"/>
    </row>
    <row r="154" spans="1:16" x14ac:dyDescent="0.2">
      <c r="B154" s="16"/>
      <c r="F154" s="16"/>
    </row>
    <row r="155" spans="1:16" x14ac:dyDescent="0.2">
      <c r="B155" s="16"/>
      <c r="F155" s="16"/>
    </row>
    <row r="156" spans="1:16" x14ac:dyDescent="0.2">
      <c r="B156" s="16"/>
      <c r="F156" s="16"/>
    </row>
    <row r="157" spans="1:16" x14ac:dyDescent="0.2">
      <c r="B157" s="16"/>
      <c r="F157" s="16"/>
    </row>
    <row r="158" spans="1:16" x14ac:dyDescent="0.2">
      <c r="B158" s="16"/>
      <c r="F158" s="16"/>
    </row>
    <row r="159" spans="1:16" x14ac:dyDescent="0.2">
      <c r="B159" s="16"/>
      <c r="F159" s="16"/>
    </row>
    <row r="160" spans="1:1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</sheetData>
  <phoneticPr fontId="8" type="noConversion"/>
  <hyperlinks>
    <hyperlink ref="P12" r:id="rId1" display="http://www.konkoly.hu/cgi-bin/IBVS?3877"/>
    <hyperlink ref="P13" r:id="rId2" display="http://www.bav-astro.de/sfs/BAVM_link.php?BAVMnr=158"/>
    <hyperlink ref="P14" r:id="rId3" display="http://www.bav-astro.de/sfs/BAVM_link.php?BAVMnr=186"/>
    <hyperlink ref="P15" r:id="rId4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2024-01-23T02:29:20Z</dcterms:modified>
</cp:coreProperties>
</file>