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F1763C-58B9-469A-98DD-B74943CD1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3" r:id="rId2"/>
    <sheet name="Sheet1" sheetId="4" r:id="rId3"/>
    <sheet name="A (old)" sheetId="5" r:id="rId4"/>
  </sheets>
  <definedNames>
    <definedName name="solver_adj" localSheetId="3" hidden="1">'A (old)'!$E$11:$E$13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O118" i="1"/>
  <c r="E122" i="1"/>
  <c r="F122" i="1" s="1"/>
  <c r="O122" i="1"/>
  <c r="E120" i="1"/>
  <c r="F120" i="1" s="1"/>
  <c r="O120" i="1"/>
  <c r="E121" i="1"/>
  <c r="F121" i="1" s="1"/>
  <c r="O121" i="1"/>
  <c r="E119" i="1"/>
  <c r="F119" i="1" s="1"/>
  <c r="O119" i="1"/>
  <c r="E117" i="1"/>
  <c r="F117" i="1"/>
  <c r="G117" i="1" s="1"/>
  <c r="K117" i="1" s="1"/>
  <c r="O117" i="1"/>
  <c r="E112" i="1"/>
  <c r="F112" i="1"/>
  <c r="G112" i="1" s="1"/>
  <c r="K112" i="1" s="1"/>
  <c r="E115" i="1"/>
  <c r="F115" i="1" s="1"/>
  <c r="E116" i="1"/>
  <c r="F116" i="1"/>
  <c r="G116" i="1" s="1"/>
  <c r="K116" i="1" s="1"/>
  <c r="D11" i="1"/>
  <c r="D12" i="1"/>
  <c r="O112" i="1"/>
  <c r="O115" i="1"/>
  <c r="O116" i="1"/>
  <c r="E111" i="1"/>
  <c r="F111" i="1"/>
  <c r="G111" i="1"/>
  <c r="K111" i="1" s="1"/>
  <c r="E108" i="1"/>
  <c r="F108" i="1"/>
  <c r="G108" i="1" s="1"/>
  <c r="K108" i="1" s="1"/>
  <c r="E109" i="1"/>
  <c r="F109" i="1"/>
  <c r="G109" i="1"/>
  <c r="K109" i="1" s="1"/>
  <c r="E110" i="1"/>
  <c r="F110" i="1"/>
  <c r="G110" i="1" s="1"/>
  <c r="K110" i="1" s="1"/>
  <c r="E113" i="1"/>
  <c r="F113" i="1"/>
  <c r="G113" i="1"/>
  <c r="K113" i="1" s="1"/>
  <c r="E114" i="1"/>
  <c r="F114" i="1"/>
  <c r="G114" i="1" s="1"/>
  <c r="K114" i="1" s="1"/>
  <c r="O111" i="1"/>
  <c r="O108" i="1"/>
  <c r="O109" i="1"/>
  <c r="O110" i="1"/>
  <c r="O113" i="1"/>
  <c r="O114" i="1"/>
  <c r="D13" i="1"/>
  <c r="E106" i="1"/>
  <c r="F106" i="1"/>
  <c r="G106" i="1"/>
  <c r="J106" i="1" s="1"/>
  <c r="E107" i="1"/>
  <c r="F107" i="1"/>
  <c r="G107" i="1" s="1"/>
  <c r="J107" i="1" s="1"/>
  <c r="E104" i="1"/>
  <c r="F104" i="1"/>
  <c r="G104" i="1"/>
  <c r="K104" i="1" s="1"/>
  <c r="O106" i="1"/>
  <c r="O107" i="1"/>
  <c r="O104" i="1"/>
  <c r="E62" i="1"/>
  <c r="F62" i="1"/>
  <c r="G62" i="1" s="1"/>
  <c r="J62" i="1" s="1"/>
  <c r="E63" i="1"/>
  <c r="F63" i="1" s="1"/>
  <c r="E64" i="1"/>
  <c r="F64" i="1"/>
  <c r="G64" i="1" s="1"/>
  <c r="J64" i="1" s="1"/>
  <c r="E65" i="1"/>
  <c r="F65" i="1" s="1"/>
  <c r="E66" i="1"/>
  <c r="F66" i="1"/>
  <c r="G66" i="1" s="1"/>
  <c r="J66" i="1" s="1"/>
  <c r="E67" i="1"/>
  <c r="F67" i="1" s="1"/>
  <c r="E68" i="1"/>
  <c r="F68" i="1"/>
  <c r="G68" i="1" s="1"/>
  <c r="J68" i="1" s="1"/>
  <c r="E69" i="1"/>
  <c r="F69" i="1" s="1"/>
  <c r="E70" i="1"/>
  <c r="F70" i="1"/>
  <c r="G70" i="1" s="1"/>
  <c r="K70" i="1" s="1"/>
  <c r="E73" i="1"/>
  <c r="F73" i="1" s="1"/>
  <c r="G73" i="1" s="1"/>
  <c r="K73" i="1" s="1"/>
  <c r="E74" i="1"/>
  <c r="F74" i="1"/>
  <c r="G74" i="1" s="1"/>
  <c r="K74" i="1" s="1"/>
  <c r="E79" i="1"/>
  <c r="F79" i="1" s="1"/>
  <c r="E80" i="1"/>
  <c r="F80" i="1"/>
  <c r="G80" i="1" s="1"/>
  <c r="K80" i="1" s="1"/>
  <c r="E76" i="1"/>
  <c r="F76" i="1" s="1"/>
  <c r="E77" i="1"/>
  <c r="F77" i="1"/>
  <c r="G77" i="1" s="1"/>
  <c r="K77" i="1" s="1"/>
  <c r="E78" i="1"/>
  <c r="F78" i="1" s="1"/>
  <c r="E75" i="1"/>
  <c r="F75" i="1"/>
  <c r="G75" i="1" s="1"/>
  <c r="K75" i="1" s="1"/>
  <c r="E83" i="1"/>
  <c r="F83" i="1" s="1"/>
  <c r="E84" i="1"/>
  <c r="F84" i="1"/>
  <c r="G84" i="1" s="1"/>
  <c r="K84" i="1" s="1"/>
  <c r="E85" i="1"/>
  <c r="F85" i="1" s="1"/>
  <c r="E94" i="1"/>
  <c r="F94" i="1"/>
  <c r="G94" i="1" s="1"/>
  <c r="K94" i="1" s="1"/>
  <c r="E95" i="1"/>
  <c r="F95" i="1" s="1"/>
  <c r="E98" i="1"/>
  <c r="F98" i="1"/>
  <c r="G98" i="1" s="1"/>
  <c r="K98" i="1" s="1"/>
  <c r="E103" i="1"/>
  <c r="F103" i="1" s="1"/>
  <c r="E86" i="1"/>
  <c r="F86" i="1"/>
  <c r="E35" i="1"/>
  <c r="F35" i="1" s="1"/>
  <c r="E34" i="1"/>
  <c r="F34" i="1"/>
  <c r="G34" i="1" s="1"/>
  <c r="I34" i="1" s="1"/>
  <c r="E33" i="1"/>
  <c r="F33" i="1" s="1"/>
  <c r="E99" i="1"/>
  <c r="F99" i="1"/>
  <c r="G99" i="1" s="1"/>
  <c r="K99" i="1" s="1"/>
  <c r="E100" i="1"/>
  <c r="F100" i="1" s="1"/>
  <c r="E105" i="1"/>
  <c r="F105" i="1"/>
  <c r="N105" i="1" s="1"/>
  <c r="E90" i="1"/>
  <c r="F90" i="1" s="1"/>
  <c r="E92" i="1"/>
  <c r="F92" i="1"/>
  <c r="G92" i="1" s="1"/>
  <c r="K92" i="1" s="1"/>
  <c r="E89" i="1"/>
  <c r="F89" i="1" s="1"/>
  <c r="E88" i="1"/>
  <c r="F88" i="1"/>
  <c r="G88" i="1" s="1"/>
  <c r="K88" i="1" s="1"/>
  <c r="E91" i="1"/>
  <c r="F91" i="1" s="1"/>
  <c r="E93" i="1"/>
  <c r="F93" i="1"/>
  <c r="G93" i="1" s="1"/>
  <c r="K93" i="1" s="1"/>
  <c r="E72" i="1"/>
  <c r="F72" i="1" s="1"/>
  <c r="E82" i="1"/>
  <c r="F82" i="1"/>
  <c r="G82" i="1" s="1"/>
  <c r="I82" i="1" s="1"/>
  <c r="E24" i="1"/>
  <c r="F24" i="1" s="1"/>
  <c r="E53" i="1"/>
  <c r="F53" i="1"/>
  <c r="G53" i="1" s="1"/>
  <c r="I53" i="1" s="1"/>
  <c r="E96" i="1"/>
  <c r="F96" i="1" s="1"/>
  <c r="E97" i="1"/>
  <c r="F97" i="1"/>
  <c r="G97" i="1" s="1"/>
  <c r="J97" i="1" s="1"/>
  <c r="E101" i="1"/>
  <c r="F101" i="1" s="1"/>
  <c r="E102" i="1"/>
  <c r="F102" i="1"/>
  <c r="G102" i="1" s="1"/>
  <c r="J102" i="1" s="1"/>
  <c r="E87" i="1"/>
  <c r="F87" i="1" s="1"/>
  <c r="E32" i="1"/>
  <c r="F32" i="1"/>
  <c r="G32" i="1" s="1"/>
  <c r="H32" i="1" s="1"/>
  <c r="E36" i="1"/>
  <c r="F36" i="1" s="1"/>
  <c r="E22" i="1"/>
  <c r="F22" i="1"/>
  <c r="G22" i="1" s="1"/>
  <c r="I22" i="1" s="1"/>
  <c r="E23" i="1"/>
  <c r="F23" i="1" s="1"/>
  <c r="E25" i="1"/>
  <c r="F25" i="1"/>
  <c r="G25" i="1" s="1"/>
  <c r="I25" i="1" s="1"/>
  <c r="E26" i="1"/>
  <c r="F26" i="1" s="1"/>
  <c r="E27" i="1"/>
  <c r="F27" i="1"/>
  <c r="G27" i="1" s="1"/>
  <c r="I27" i="1" s="1"/>
  <c r="E21" i="1"/>
  <c r="F21" i="1" s="1"/>
  <c r="E61" i="1"/>
  <c r="F61" i="1"/>
  <c r="G61" i="1" s="1"/>
  <c r="S61" i="1" s="1"/>
  <c r="E56" i="1"/>
  <c r="F56" i="1" s="1"/>
  <c r="E57" i="1"/>
  <c r="F57" i="1"/>
  <c r="E58" i="1"/>
  <c r="F58" i="1" s="1"/>
  <c r="E59" i="1"/>
  <c r="F59" i="1" s="1"/>
  <c r="E60" i="1"/>
  <c r="F60" i="1" s="1"/>
  <c r="E55" i="1"/>
  <c r="F5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50" i="1"/>
  <c r="F50" i="1" s="1"/>
  <c r="E51" i="1"/>
  <c r="F51" i="1" s="1"/>
  <c r="E37" i="1"/>
  <c r="F37" i="1" s="1"/>
  <c r="E71" i="1"/>
  <c r="F71" i="1" s="1"/>
  <c r="E29" i="1"/>
  <c r="F29" i="1" s="1"/>
  <c r="E30" i="1"/>
  <c r="F30" i="1" s="1"/>
  <c r="E31" i="1"/>
  <c r="F31" i="1" s="1"/>
  <c r="E28" i="1"/>
  <c r="F28" i="1" s="1"/>
  <c r="E52" i="1"/>
  <c r="F52" i="1" s="1"/>
  <c r="E54" i="1"/>
  <c r="F54" i="1"/>
  <c r="E48" i="1"/>
  <c r="F48" i="1" s="1"/>
  <c r="E49" i="1"/>
  <c r="F49" i="1" s="1"/>
  <c r="E81" i="1"/>
  <c r="F81" i="1"/>
  <c r="N81" i="1"/>
  <c r="E9" i="1"/>
  <c r="D9" i="1"/>
  <c r="O21" i="1"/>
  <c r="O22" i="1"/>
  <c r="O23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4" i="1"/>
  <c r="O45" i="1"/>
  <c r="O46" i="1"/>
  <c r="O47" i="1"/>
  <c r="O50" i="1"/>
  <c r="O51" i="1"/>
  <c r="O55" i="1"/>
  <c r="O56" i="1"/>
  <c r="O57" i="1"/>
  <c r="O58" i="1"/>
  <c r="O59" i="1"/>
  <c r="O60" i="1"/>
  <c r="O61" i="1"/>
  <c r="O71" i="1"/>
  <c r="O75" i="1"/>
  <c r="O82" i="1"/>
  <c r="O84" i="1"/>
  <c r="O87" i="1"/>
  <c r="O88" i="1"/>
  <c r="O90" i="1"/>
  <c r="O92" i="1"/>
  <c r="O96" i="1"/>
  <c r="O97" i="1"/>
  <c r="O101" i="1"/>
  <c r="O102" i="1"/>
  <c r="D11" i="5"/>
  <c r="N54" i="5" s="1"/>
  <c r="P54" i="5" s="1"/>
  <c r="R54" i="5" s="1"/>
  <c r="D12" i="5"/>
  <c r="D13" i="5"/>
  <c r="D9" i="5"/>
  <c r="E9" i="5"/>
  <c r="F16" i="5"/>
  <c r="F17" i="5" s="1"/>
  <c r="C17" i="5"/>
  <c r="E21" i="5"/>
  <c r="F21" i="5"/>
  <c r="G21" i="5"/>
  <c r="H21" i="5"/>
  <c r="O21" i="5"/>
  <c r="E22" i="5"/>
  <c r="F22" i="5"/>
  <c r="O22" i="5"/>
  <c r="E23" i="5"/>
  <c r="F23" i="5"/>
  <c r="O23" i="5"/>
  <c r="E24" i="5"/>
  <c r="F24" i="5"/>
  <c r="G24" i="5"/>
  <c r="L24" i="5"/>
  <c r="O24" i="5"/>
  <c r="E25" i="5"/>
  <c r="F25" i="5"/>
  <c r="G25" i="5"/>
  <c r="I25" i="5"/>
  <c r="O25" i="5"/>
  <c r="E26" i="5"/>
  <c r="F26" i="5"/>
  <c r="O26" i="5"/>
  <c r="E27" i="5"/>
  <c r="F27" i="5"/>
  <c r="O27" i="5"/>
  <c r="S27" i="5"/>
  <c r="E28" i="5"/>
  <c r="F28" i="5"/>
  <c r="S28" i="5"/>
  <c r="O28" i="5"/>
  <c r="E29" i="5"/>
  <c r="F29" i="5"/>
  <c r="G29" i="5"/>
  <c r="K29" i="5"/>
  <c r="O29" i="5"/>
  <c r="E30" i="5"/>
  <c r="F30" i="5"/>
  <c r="S30" i="5"/>
  <c r="O30" i="5"/>
  <c r="E31" i="5"/>
  <c r="F31" i="5"/>
  <c r="G31" i="5"/>
  <c r="I31" i="5"/>
  <c r="O31" i="5"/>
  <c r="E32" i="5"/>
  <c r="F32" i="5"/>
  <c r="G32" i="5"/>
  <c r="I32" i="5"/>
  <c r="O32" i="5"/>
  <c r="E33" i="5"/>
  <c r="F33" i="5"/>
  <c r="O33" i="5"/>
  <c r="E34" i="5"/>
  <c r="F34" i="5"/>
  <c r="G34" i="5"/>
  <c r="I34" i="5"/>
  <c r="O34" i="5"/>
  <c r="E35" i="5"/>
  <c r="F35" i="5"/>
  <c r="G35" i="5"/>
  <c r="I35" i="5"/>
  <c r="O35" i="5"/>
  <c r="E36" i="5"/>
  <c r="F36" i="5"/>
  <c r="G36" i="5"/>
  <c r="I36" i="5"/>
  <c r="O36" i="5"/>
  <c r="E37" i="5"/>
  <c r="F37" i="5"/>
  <c r="G37" i="5"/>
  <c r="I37" i="5"/>
  <c r="O37" i="5"/>
  <c r="E38" i="5"/>
  <c r="F38" i="5"/>
  <c r="G38" i="5"/>
  <c r="I38" i="5"/>
  <c r="O38" i="5"/>
  <c r="E39" i="5"/>
  <c r="F39" i="5"/>
  <c r="G39" i="5"/>
  <c r="J39" i="5"/>
  <c r="O39" i="5"/>
  <c r="E40" i="5"/>
  <c r="F40" i="5"/>
  <c r="G40" i="5"/>
  <c r="L40" i="5"/>
  <c r="O40" i="5"/>
  <c r="E41" i="5"/>
  <c r="F41" i="5"/>
  <c r="O41" i="5"/>
  <c r="E42" i="5"/>
  <c r="F42" i="5"/>
  <c r="G42" i="5"/>
  <c r="I42" i="5"/>
  <c r="O42" i="5"/>
  <c r="E43" i="5"/>
  <c r="F43" i="5"/>
  <c r="G43" i="5"/>
  <c r="I43" i="5"/>
  <c r="O43" i="5"/>
  <c r="E44" i="5"/>
  <c r="F44" i="5"/>
  <c r="G44" i="5"/>
  <c r="I44" i="5"/>
  <c r="O44" i="5"/>
  <c r="E45" i="5"/>
  <c r="F45" i="5"/>
  <c r="G45" i="5"/>
  <c r="I45" i="5"/>
  <c r="O45" i="5"/>
  <c r="E46" i="5"/>
  <c r="F46" i="5"/>
  <c r="O46" i="5"/>
  <c r="E47" i="5"/>
  <c r="F47" i="5"/>
  <c r="G47" i="5"/>
  <c r="I47" i="5"/>
  <c r="O47" i="5"/>
  <c r="E48" i="5"/>
  <c r="F48" i="5"/>
  <c r="O48" i="5"/>
  <c r="S48" i="5"/>
  <c r="E49" i="5"/>
  <c r="F49" i="5"/>
  <c r="G49" i="5"/>
  <c r="I49" i="5"/>
  <c r="O49" i="5"/>
  <c r="E50" i="5"/>
  <c r="F50" i="5"/>
  <c r="G50" i="5"/>
  <c r="I50" i="5"/>
  <c r="O50" i="5"/>
  <c r="E51" i="5"/>
  <c r="F51" i="5"/>
  <c r="G51" i="5"/>
  <c r="L51" i="5"/>
  <c r="O51" i="5"/>
  <c r="E52" i="5"/>
  <c r="F52" i="5"/>
  <c r="G52" i="5"/>
  <c r="L52" i="5"/>
  <c r="O52" i="5"/>
  <c r="E53" i="5"/>
  <c r="F53" i="5"/>
  <c r="G53" i="5"/>
  <c r="L53" i="5"/>
  <c r="O53" i="5"/>
  <c r="E54" i="5"/>
  <c r="F54" i="5"/>
  <c r="O54" i="5"/>
  <c r="E55" i="5"/>
  <c r="F55" i="5"/>
  <c r="G55" i="5"/>
  <c r="I55" i="5"/>
  <c r="O55" i="5"/>
  <c r="E56" i="5"/>
  <c r="F56" i="5"/>
  <c r="G56" i="5"/>
  <c r="I56" i="5"/>
  <c r="O56" i="5"/>
  <c r="E57" i="5"/>
  <c r="F57" i="5"/>
  <c r="G57" i="5"/>
  <c r="L57" i="5"/>
  <c r="O57" i="5"/>
  <c r="E58" i="5"/>
  <c r="F58" i="5"/>
  <c r="G58" i="5"/>
  <c r="L58" i="5"/>
  <c r="O58" i="5"/>
  <c r="E59" i="5"/>
  <c r="F59" i="5"/>
  <c r="G59" i="5"/>
  <c r="I59" i="5"/>
  <c r="O59" i="5"/>
  <c r="E60" i="5"/>
  <c r="F60" i="5"/>
  <c r="G60" i="5"/>
  <c r="L60" i="5"/>
  <c r="O60" i="5"/>
  <c r="E61" i="5"/>
  <c r="F61" i="5"/>
  <c r="G61" i="5"/>
  <c r="I61" i="5"/>
  <c r="O61" i="5"/>
  <c r="G42" i="4"/>
  <c r="C42" i="4"/>
  <c r="E42" i="4"/>
  <c r="G41" i="4"/>
  <c r="C41" i="4"/>
  <c r="G87" i="4"/>
  <c r="C87" i="4"/>
  <c r="E87" i="4"/>
  <c r="G86" i="4"/>
  <c r="C86" i="4"/>
  <c r="G40" i="4"/>
  <c r="C40" i="4"/>
  <c r="E40" i="4"/>
  <c r="G39" i="4"/>
  <c r="C39" i="4"/>
  <c r="E39" i="4"/>
  <c r="G38" i="4"/>
  <c r="C38" i="4"/>
  <c r="E38" i="4"/>
  <c r="G85" i="4"/>
  <c r="C85" i="4"/>
  <c r="E85" i="4"/>
  <c r="G84" i="4"/>
  <c r="C84" i="4"/>
  <c r="E84" i="4"/>
  <c r="G37" i="4"/>
  <c r="C37" i="4"/>
  <c r="E37" i="4"/>
  <c r="G83" i="4"/>
  <c r="C83" i="4"/>
  <c r="E83" i="4"/>
  <c r="G82" i="4"/>
  <c r="C82" i="4"/>
  <c r="G81" i="4"/>
  <c r="C81" i="4"/>
  <c r="E81" i="4"/>
  <c r="G80" i="4"/>
  <c r="C80" i="4"/>
  <c r="G36" i="4"/>
  <c r="C36" i="4"/>
  <c r="E36" i="4"/>
  <c r="G35" i="4"/>
  <c r="C35" i="4"/>
  <c r="G79" i="4"/>
  <c r="C79" i="4"/>
  <c r="E79" i="4"/>
  <c r="G34" i="4"/>
  <c r="C34" i="4"/>
  <c r="G78" i="4"/>
  <c r="C78" i="4"/>
  <c r="E78" i="4"/>
  <c r="G33" i="4"/>
  <c r="C33" i="4"/>
  <c r="E33" i="4"/>
  <c r="G32" i="4"/>
  <c r="C32" i="4"/>
  <c r="E32" i="4"/>
  <c r="G31" i="4"/>
  <c r="C31" i="4"/>
  <c r="G30" i="4"/>
  <c r="C30" i="4"/>
  <c r="G29" i="4"/>
  <c r="C29" i="4"/>
  <c r="E29" i="4"/>
  <c r="G77" i="4"/>
  <c r="C77" i="4"/>
  <c r="E77" i="4"/>
  <c r="G28" i="4"/>
  <c r="C28" i="4"/>
  <c r="E28" i="4"/>
  <c r="G76" i="4"/>
  <c r="C76" i="4"/>
  <c r="E76" i="4"/>
  <c r="G27" i="4"/>
  <c r="C27" i="4"/>
  <c r="G75" i="4"/>
  <c r="C75" i="4"/>
  <c r="E75" i="4"/>
  <c r="G74" i="4"/>
  <c r="C74" i="4"/>
  <c r="E74" i="4"/>
  <c r="G26" i="4"/>
  <c r="C26" i="4"/>
  <c r="G25" i="4"/>
  <c r="C25" i="4"/>
  <c r="E25" i="4"/>
  <c r="G24" i="4"/>
  <c r="C24" i="4"/>
  <c r="E24" i="4"/>
  <c r="G23" i="4"/>
  <c r="C23" i="4"/>
  <c r="E23" i="4"/>
  <c r="G22" i="4"/>
  <c r="C22" i="4"/>
  <c r="G21" i="4"/>
  <c r="C21" i="4"/>
  <c r="E21" i="4"/>
  <c r="G20" i="4"/>
  <c r="C20" i="4"/>
  <c r="G19" i="4"/>
  <c r="C19" i="4"/>
  <c r="E19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G67" i="4"/>
  <c r="C67" i="4"/>
  <c r="E67" i="4"/>
  <c r="G18" i="4"/>
  <c r="C18" i="4"/>
  <c r="E18" i="4"/>
  <c r="G17" i="4"/>
  <c r="C17" i="4"/>
  <c r="E17" i="4"/>
  <c r="G16" i="4"/>
  <c r="C16" i="4"/>
  <c r="E16" i="4"/>
  <c r="G66" i="4"/>
  <c r="C66" i="4"/>
  <c r="E66" i="4"/>
  <c r="G65" i="4"/>
  <c r="C65" i="4"/>
  <c r="E65" i="4"/>
  <c r="G15" i="4"/>
  <c r="C15" i="4"/>
  <c r="G14" i="4"/>
  <c r="C14" i="4"/>
  <c r="E14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G13" i="4"/>
  <c r="C13" i="4"/>
  <c r="E13" i="4"/>
  <c r="G12" i="4"/>
  <c r="C12" i="4"/>
  <c r="E12" i="4"/>
  <c r="G11" i="4"/>
  <c r="C11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G44" i="4"/>
  <c r="C44" i="4"/>
  <c r="E44" i="4"/>
  <c r="G43" i="4"/>
  <c r="C43" i="4"/>
  <c r="H42" i="4"/>
  <c r="D42" i="4"/>
  <c r="B42" i="4"/>
  <c r="A42" i="4"/>
  <c r="H41" i="4"/>
  <c r="D41" i="4"/>
  <c r="B41" i="4"/>
  <c r="A41" i="4"/>
  <c r="H87" i="4"/>
  <c r="D87" i="4"/>
  <c r="B87" i="4"/>
  <c r="A87" i="4"/>
  <c r="H86" i="4"/>
  <c r="D86" i="4"/>
  <c r="B86" i="4"/>
  <c r="A86" i="4"/>
  <c r="H40" i="4"/>
  <c r="D40" i="4"/>
  <c r="B40" i="4"/>
  <c r="A40" i="4"/>
  <c r="H39" i="4"/>
  <c r="F39" i="4"/>
  <c r="D39" i="4"/>
  <c r="B39" i="4"/>
  <c r="A39" i="4"/>
  <c r="H38" i="4"/>
  <c r="B38" i="4"/>
  <c r="F38" i="4"/>
  <c r="D38" i="4"/>
  <c r="A38" i="4"/>
  <c r="H85" i="4"/>
  <c r="B85" i="4"/>
  <c r="F85" i="4"/>
  <c r="D85" i="4"/>
  <c r="A85" i="4"/>
  <c r="H84" i="4"/>
  <c r="B84" i="4"/>
  <c r="F84" i="4"/>
  <c r="D84" i="4"/>
  <c r="A84" i="4"/>
  <c r="H37" i="4"/>
  <c r="F37" i="4"/>
  <c r="D37" i="4"/>
  <c r="B37" i="4"/>
  <c r="A37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36" i="4"/>
  <c r="D36" i="4"/>
  <c r="B36" i="4"/>
  <c r="A36" i="4"/>
  <c r="H35" i="4"/>
  <c r="D35" i="4"/>
  <c r="B35" i="4"/>
  <c r="A35" i="4"/>
  <c r="H79" i="4"/>
  <c r="D79" i="4"/>
  <c r="B79" i="4"/>
  <c r="A79" i="4"/>
  <c r="H34" i="4"/>
  <c r="D34" i="4"/>
  <c r="B34" i="4"/>
  <c r="A34" i="4"/>
  <c r="H78" i="4"/>
  <c r="D78" i="4"/>
  <c r="B78" i="4"/>
  <c r="A78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77" i="4"/>
  <c r="D77" i="4"/>
  <c r="B77" i="4"/>
  <c r="A77" i="4"/>
  <c r="H28" i="4"/>
  <c r="D28" i="4"/>
  <c r="B28" i="4"/>
  <c r="A28" i="4"/>
  <c r="H76" i="4"/>
  <c r="D76" i="4"/>
  <c r="B76" i="4"/>
  <c r="A76" i="4"/>
  <c r="H27" i="4"/>
  <c r="D27" i="4"/>
  <c r="B27" i="4"/>
  <c r="A27" i="4"/>
  <c r="H75" i="4"/>
  <c r="D75" i="4"/>
  <c r="B75" i="4"/>
  <c r="A75" i="4"/>
  <c r="H74" i="4"/>
  <c r="D74" i="4"/>
  <c r="B74" i="4"/>
  <c r="A74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73" i="4"/>
  <c r="D73" i="4"/>
  <c r="B73" i="4"/>
  <c r="A7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68" i="4"/>
  <c r="D68" i="4"/>
  <c r="B68" i="4"/>
  <c r="A68" i="4"/>
  <c r="H67" i="4"/>
  <c r="D67" i="4"/>
  <c r="B67" i="4"/>
  <c r="A67" i="4"/>
  <c r="H18" i="4"/>
  <c r="D18" i="4"/>
  <c r="B18" i="4"/>
  <c r="A18" i="4"/>
  <c r="H17" i="4"/>
  <c r="D17" i="4"/>
  <c r="B17" i="4"/>
  <c r="A17" i="4"/>
  <c r="H16" i="4"/>
  <c r="D16" i="4"/>
  <c r="B16" i="4"/>
  <c r="A16" i="4"/>
  <c r="H66" i="4"/>
  <c r="D66" i="4"/>
  <c r="B66" i="4"/>
  <c r="A66" i="4"/>
  <c r="H65" i="4"/>
  <c r="D65" i="4"/>
  <c r="B65" i="4"/>
  <c r="A65" i="4"/>
  <c r="H15" i="4"/>
  <c r="D15" i="4"/>
  <c r="B15" i="4"/>
  <c r="A15" i="4"/>
  <c r="H14" i="4"/>
  <c r="D14" i="4"/>
  <c r="B14" i="4"/>
  <c r="A14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13" i="4"/>
  <c r="D13" i="4"/>
  <c r="B13" i="4"/>
  <c r="A13" i="4"/>
  <c r="H12" i="4"/>
  <c r="D12" i="4"/>
  <c r="B12" i="4"/>
  <c r="A12" i="4"/>
  <c r="H11" i="4"/>
  <c r="D11" i="4"/>
  <c r="B11" i="4"/>
  <c r="A11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O86" i="1"/>
  <c r="D21" i="3"/>
  <c r="D22" i="3"/>
  <c r="F22" i="3" s="1"/>
  <c r="G22" i="3" s="1"/>
  <c r="D23" i="3"/>
  <c r="D24" i="3"/>
  <c r="F24" i="3" s="1"/>
  <c r="D25" i="3"/>
  <c r="D26" i="3"/>
  <c r="D27" i="3"/>
  <c r="F27" i="3" s="1"/>
  <c r="H27" i="3" s="1"/>
  <c r="D28" i="3"/>
  <c r="D29" i="3"/>
  <c r="D30" i="3"/>
  <c r="F30" i="3" s="1"/>
  <c r="H30" i="3" s="1"/>
  <c r="D31" i="3"/>
  <c r="D32" i="3"/>
  <c r="F32" i="3" s="1"/>
  <c r="H32" i="3" s="1"/>
  <c r="D33" i="3"/>
  <c r="F33" i="3" s="1"/>
  <c r="D34" i="3"/>
  <c r="F34" i="3" s="1"/>
  <c r="G34" i="3" s="1"/>
  <c r="D35" i="3"/>
  <c r="F35" i="3" s="1"/>
  <c r="H35" i="3" s="1"/>
  <c r="D36" i="3"/>
  <c r="D37" i="3"/>
  <c r="F37" i="3" s="1"/>
  <c r="H37" i="3" s="1"/>
  <c r="D38" i="3"/>
  <c r="F38" i="3" s="1"/>
  <c r="G38" i="3" s="1"/>
  <c r="D39" i="3"/>
  <c r="F39" i="3" s="1"/>
  <c r="G39" i="3" s="1"/>
  <c r="D40" i="3"/>
  <c r="D41" i="3"/>
  <c r="F41" i="3" s="1"/>
  <c r="H41" i="3" s="1"/>
  <c r="D42" i="3"/>
  <c r="F42" i="3" s="1"/>
  <c r="G42" i="3" s="1"/>
  <c r="D43" i="3"/>
  <c r="F43" i="3" s="1"/>
  <c r="H43" i="3" s="1"/>
  <c r="D44" i="3"/>
  <c r="F44" i="3" s="1"/>
  <c r="H44" i="3" s="1"/>
  <c r="D45" i="3"/>
  <c r="D46" i="3"/>
  <c r="D47" i="3"/>
  <c r="D48" i="3"/>
  <c r="F48" i="3" s="1"/>
  <c r="D49" i="3"/>
  <c r="D50" i="3"/>
  <c r="F50" i="3" s="1"/>
  <c r="H50" i="3" s="1"/>
  <c r="D51" i="3"/>
  <c r="D52" i="3"/>
  <c r="E21" i="3"/>
  <c r="E22" i="3"/>
  <c r="E23" i="3"/>
  <c r="E24" i="3"/>
  <c r="E25" i="3"/>
  <c r="E26" i="3"/>
  <c r="E27" i="3"/>
  <c r="E28" i="3"/>
  <c r="I28" i="3" s="1"/>
  <c r="J28" i="3" s="1"/>
  <c r="E29" i="3"/>
  <c r="E30" i="3"/>
  <c r="E31" i="3"/>
  <c r="E32" i="3"/>
  <c r="I32" i="3" s="1"/>
  <c r="J32" i="3" s="1"/>
  <c r="E33" i="3"/>
  <c r="E34" i="3"/>
  <c r="E35" i="3"/>
  <c r="E36" i="3"/>
  <c r="E37" i="3"/>
  <c r="I37" i="3" s="1"/>
  <c r="J37" i="3" s="1"/>
  <c r="E38" i="3"/>
  <c r="E39" i="3"/>
  <c r="E40" i="3"/>
  <c r="E41" i="3"/>
  <c r="E42" i="3"/>
  <c r="E43" i="3"/>
  <c r="E44" i="3"/>
  <c r="I44" i="3" s="1"/>
  <c r="J44" i="3" s="1"/>
  <c r="E45" i="3"/>
  <c r="I45" i="3" s="1"/>
  <c r="J45" i="3" s="1"/>
  <c r="E46" i="3"/>
  <c r="E47" i="3"/>
  <c r="E48" i="3"/>
  <c r="E49" i="3"/>
  <c r="E50" i="3"/>
  <c r="E51" i="3"/>
  <c r="E52" i="3"/>
  <c r="B10" i="3"/>
  <c r="O105" i="1"/>
  <c r="O100" i="1"/>
  <c r="O99" i="1"/>
  <c r="E13" i="3"/>
  <c r="D17" i="3"/>
  <c r="E341" i="3"/>
  <c r="E16" i="3"/>
  <c r="E15" i="3"/>
  <c r="E1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F16" i="3"/>
  <c r="F15" i="3"/>
  <c r="F13" i="3"/>
  <c r="D53" i="3"/>
  <c r="F53" i="3"/>
  <c r="D54" i="3"/>
  <c r="F54" i="3"/>
  <c r="D55" i="3"/>
  <c r="F55" i="3"/>
  <c r="D56" i="3"/>
  <c r="F56" i="3"/>
  <c r="H56" i="3"/>
  <c r="D57" i="3"/>
  <c r="F57" i="3"/>
  <c r="D58" i="3"/>
  <c r="F58" i="3"/>
  <c r="D59" i="3"/>
  <c r="F59" i="3"/>
  <c r="D60" i="3"/>
  <c r="D61" i="3"/>
  <c r="F61" i="3"/>
  <c r="D62" i="3"/>
  <c r="F62" i="3"/>
  <c r="D63" i="3"/>
  <c r="F63" i="3"/>
  <c r="D64" i="3"/>
  <c r="I64" i="3"/>
  <c r="D65" i="3"/>
  <c r="F65" i="3"/>
  <c r="D66" i="3"/>
  <c r="F66" i="3"/>
  <c r="D67" i="3"/>
  <c r="F67" i="3"/>
  <c r="D68" i="3"/>
  <c r="F68" i="3"/>
  <c r="H68" i="3"/>
  <c r="D69" i="3"/>
  <c r="F69" i="3"/>
  <c r="D70" i="3"/>
  <c r="F70" i="3"/>
  <c r="G70" i="3"/>
  <c r="D71" i="3"/>
  <c r="F71" i="3"/>
  <c r="D72" i="3"/>
  <c r="F72" i="3"/>
  <c r="H72" i="3"/>
  <c r="D73" i="3"/>
  <c r="F73" i="3"/>
  <c r="D74" i="3"/>
  <c r="F74" i="3"/>
  <c r="D75" i="3"/>
  <c r="F75" i="3"/>
  <c r="D76" i="3"/>
  <c r="F76" i="3"/>
  <c r="D77" i="3"/>
  <c r="F77" i="3"/>
  <c r="H77" i="3"/>
  <c r="D78" i="3"/>
  <c r="F78" i="3"/>
  <c r="H78" i="3"/>
  <c r="D79" i="3"/>
  <c r="F79" i="3"/>
  <c r="D80" i="3"/>
  <c r="F80" i="3"/>
  <c r="H80" i="3"/>
  <c r="D81" i="3"/>
  <c r="F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F90" i="3"/>
  <c r="D91" i="3"/>
  <c r="F91" i="3"/>
  <c r="D92" i="3"/>
  <c r="D93" i="3"/>
  <c r="F93" i="3"/>
  <c r="D94" i="3"/>
  <c r="F94" i="3"/>
  <c r="D95" i="3"/>
  <c r="F95" i="3"/>
  <c r="D96" i="3"/>
  <c r="F96" i="3"/>
  <c r="H96" i="3"/>
  <c r="D97" i="3"/>
  <c r="F97" i="3"/>
  <c r="D98" i="3"/>
  <c r="F98" i="3"/>
  <c r="D99" i="3"/>
  <c r="F99" i="3"/>
  <c r="D100" i="3"/>
  <c r="F100" i="3"/>
  <c r="H100" i="3"/>
  <c r="D101" i="3"/>
  <c r="F101" i="3"/>
  <c r="D102" i="3"/>
  <c r="F102" i="3"/>
  <c r="D103" i="3"/>
  <c r="F103" i="3"/>
  <c r="D104" i="3"/>
  <c r="F104" i="3"/>
  <c r="H104" i="3"/>
  <c r="D105" i="3"/>
  <c r="F105" i="3"/>
  <c r="H105" i="3"/>
  <c r="D106" i="3"/>
  <c r="F106" i="3"/>
  <c r="H106" i="3"/>
  <c r="D107" i="3"/>
  <c r="F107" i="3"/>
  <c r="D108" i="3"/>
  <c r="F108" i="3"/>
  <c r="D109" i="3"/>
  <c r="F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D117" i="3"/>
  <c r="F117" i="3"/>
  <c r="D118" i="3"/>
  <c r="F118" i="3"/>
  <c r="D119" i="3"/>
  <c r="F119" i="3"/>
  <c r="D120" i="3"/>
  <c r="F120" i="3"/>
  <c r="H120" i="3"/>
  <c r="D121" i="3"/>
  <c r="F121" i="3"/>
  <c r="G121" i="3"/>
  <c r="D122" i="3"/>
  <c r="F122" i="3"/>
  <c r="G122" i="3"/>
  <c r="D123" i="3"/>
  <c r="F123" i="3"/>
  <c r="D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H130" i="3"/>
  <c r="D131" i="3"/>
  <c r="F131" i="3"/>
  <c r="D132" i="3"/>
  <c r="F132" i="3"/>
  <c r="H132" i="3"/>
  <c r="D133" i="3"/>
  <c r="F133" i="3"/>
  <c r="D134" i="3"/>
  <c r="F134" i="3"/>
  <c r="D135" i="3"/>
  <c r="F135" i="3"/>
  <c r="D136" i="3"/>
  <c r="F136" i="3"/>
  <c r="H136" i="3"/>
  <c r="D137" i="3"/>
  <c r="F137" i="3"/>
  <c r="D138" i="3"/>
  <c r="F138" i="3"/>
  <c r="D139" i="3"/>
  <c r="F139" i="3"/>
  <c r="D140" i="3"/>
  <c r="F140" i="3"/>
  <c r="D141" i="3"/>
  <c r="F141" i="3"/>
  <c r="H141" i="3"/>
  <c r="D142" i="3"/>
  <c r="F142" i="3"/>
  <c r="D143" i="3"/>
  <c r="F143" i="3"/>
  <c r="D144" i="3"/>
  <c r="F144" i="3"/>
  <c r="H144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H150" i="3"/>
  <c r="D151" i="3"/>
  <c r="F151" i="3"/>
  <c r="H151" i="3"/>
  <c r="D152" i="3"/>
  <c r="F152" i="3"/>
  <c r="H152" i="3"/>
  <c r="D153" i="3"/>
  <c r="F153" i="3"/>
  <c r="H153" i="3"/>
  <c r="D154" i="3"/>
  <c r="F154" i="3"/>
  <c r="D155" i="3"/>
  <c r="F155" i="3"/>
  <c r="G155" i="3"/>
  <c r="D156" i="3"/>
  <c r="F156" i="3"/>
  <c r="H156" i="3"/>
  <c r="D157" i="3"/>
  <c r="F157" i="3"/>
  <c r="D158" i="3"/>
  <c r="F158" i="3"/>
  <c r="D159" i="3"/>
  <c r="F159" i="3"/>
  <c r="H159" i="3"/>
  <c r="D160" i="3"/>
  <c r="F160" i="3"/>
  <c r="H160" i="3"/>
  <c r="D161" i="3"/>
  <c r="F161" i="3"/>
  <c r="D162" i="3"/>
  <c r="F162" i="3"/>
  <c r="D163" i="3"/>
  <c r="F163" i="3"/>
  <c r="D164" i="3"/>
  <c r="F164" i="3"/>
  <c r="D165" i="3"/>
  <c r="F165" i="3"/>
  <c r="D166" i="3"/>
  <c r="F166" i="3"/>
  <c r="D167" i="3"/>
  <c r="F167" i="3"/>
  <c r="D168" i="3"/>
  <c r="F168" i="3"/>
  <c r="H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76" i="3"/>
  <c r="F176" i="3"/>
  <c r="H176" i="3"/>
  <c r="D177" i="3"/>
  <c r="F177" i="3"/>
  <c r="D178" i="3"/>
  <c r="F178" i="3"/>
  <c r="D179" i="3"/>
  <c r="F179" i="3"/>
  <c r="D180" i="3"/>
  <c r="F180" i="3"/>
  <c r="H180" i="3"/>
  <c r="D181" i="3"/>
  <c r="F181" i="3"/>
  <c r="D182" i="3"/>
  <c r="F182" i="3"/>
  <c r="H182" i="3"/>
  <c r="D183" i="3"/>
  <c r="F183" i="3"/>
  <c r="D184" i="3"/>
  <c r="F184" i="3"/>
  <c r="D185" i="3"/>
  <c r="F185" i="3"/>
  <c r="D186" i="3"/>
  <c r="F186" i="3"/>
  <c r="D187" i="3"/>
  <c r="F187" i="3"/>
  <c r="H187" i="3"/>
  <c r="D188" i="3"/>
  <c r="F188" i="3"/>
  <c r="D189" i="3"/>
  <c r="F189" i="3"/>
  <c r="D190" i="3"/>
  <c r="F190" i="3"/>
  <c r="D191" i="3"/>
  <c r="F191" i="3"/>
  <c r="H191" i="3"/>
  <c r="D192" i="3"/>
  <c r="F192" i="3"/>
  <c r="D193" i="3"/>
  <c r="F193" i="3"/>
  <c r="H193" i="3"/>
  <c r="D194" i="3"/>
  <c r="F194" i="3"/>
  <c r="D195" i="3"/>
  <c r="F195" i="3"/>
  <c r="D196" i="3"/>
  <c r="F196" i="3"/>
  <c r="H196" i="3"/>
  <c r="D197" i="3"/>
  <c r="F197" i="3"/>
  <c r="D198" i="3"/>
  <c r="G198" i="3"/>
  <c r="F198" i="3"/>
  <c r="D199" i="3"/>
  <c r="F199" i="3"/>
  <c r="H199" i="3"/>
  <c r="D200" i="3"/>
  <c r="F200" i="3"/>
  <c r="H200" i="3"/>
  <c r="D201" i="3"/>
  <c r="F201" i="3"/>
  <c r="D202" i="3"/>
  <c r="F202" i="3"/>
  <c r="D203" i="3"/>
  <c r="F203" i="3"/>
  <c r="H203" i="3"/>
  <c r="D204" i="3"/>
  <c r="F204" i="3"/>
  <c r="D205" i="3"/>
  <c r="F205" i="3"/>
  <c r="D206" i="3"/>
  <c r="F206" i="3"/>
  <c r="H206" i="3"/>
  <c r="D207" i="3"/>
  <c r="G207" i="3"/>
  <c r="F207" i="3"/>
  <c r="H207" i="3"/>
  <c r="D208" i="3"/>
  <c r="F208" i="3"/>
  <c r="H208" i="3"/>
  <c r="D209" i="3"/>
  <c r="F209" i="3"/>
  <c r="D210" i="3"/>
  <c r="F210" i="3"/>
  <c r="D211" i="3"/>
  <c r="F211" i="3"/>
  <c r="H211" i="3"/>
  <c r="D212" i="3"/>
  <c r="F212" i="3"/>
  <c r="D213" i="3"/>
  <c r="F213" i="3"/>
  <c r="D214" i="3"/>
  <c r="F214" i="3"/>
  <c r="D215" i="3"/>
  <c r="F215" i="3"/>
  <c r="H215" i="3"/>
  <c r="D216" i="3"/>
  <c r="F216" i="3"/>
  <c r="H216" i="3"/>
  <c r="D217" i="3"/>
  <c r="F217" i="3"/>
  <c r="D218" i="3"/>
  <c r="F218" i="3"/>
  <c r="D219" i="3"/>
  <c r="F219" i="3"/>
  <c r="D220" i="3"/>
  <c r="F220" i="3"/>
  <c r="H220" i="3"/>
  <c r="D221" i="3"/>
  <c r="F221" i="3"/>
  <c r="D222" i="3"/>
  <c r="F222" i="3"/>
  <c r="D223" i="3"/>
  <c r="F223" i="3"/>
  <c r="H223" i="3"/>
  <c r="D224" i="3"/>
  <c r="F224" i="3"/>
  <c r="H224" i="3"/>
  <c r="D225" i="3"/>
  <c r="F225" i="3"/>
  <c r="H225" i="3"/>
  <c r="D226" i="3"/>
  <c r="F226" i="3"/>
  <c r="H226" i="3"/>
  <c r="D227" i="3"/>
  <c r="F227" i="3"/>
  <c r="D228" i="3"/>
  <c r="F228" i="3"/>
  <c r="H228" i="3"/>
  <c r="D229" i="3"/>
  <c r="F229" i="3"/>
  <c r="D230" i="3"/>
  <c r="F230" i="3"/>
  <c r="D231" i="3"/>
  <c r="F231" i="3"/>
  <c r="H231" i="3"/>
  <c r="D232" i="3"/>
  <c r="F232" i="3"/>
  <c r="H232" i="3"/>
  <c r="D233" i="3"/>
  <c r="F233" i="3"/>
  <c r="D234" i="3"/>
  <c r="F234" i="3"/>
  <c r="D235" i="3"/>
  <c r="F235" i="3"/>
  <c r="H235" i="3"/>
  <c r="D236" i="3"/>
  <c r="F236" i="3"/>
  <c r="D237" i="3"/>
  <c r="F237" i="3"/>
  <c r="D238" i="3"/>
  <c r="F238" i="3"/>
  <c r="D239" i="3"/>
  <c r="F239" i="3"/>
  <c r="H239" i="3"/>
  <c r="D240" i="3"/>
  <c r="F240" i="3"/>
  <c r="H240" i="3"/>
  <c r="D241" i="3"/>
  <c r="F241" i="3"/>
  <c r="D242" i="3"/>
  <c r="F242" i="3"/>
  <c r="D243" i="3"/>
  <c r="F243" i="3"/>
  <c r="H243" i="3"/>
  <c r="D244" i="3"/>
  <c r="F244" i="3"/>
  <c r="D245" i="3"/>
  <c r="F245" i="3"/>
  <c r="D246" i="3"/>
  <c r="F246" i="3"/>
  <c r="G246" i="3"/>
  <c r="D247" i="3"/>
  <c r="F247" i="3"/>
  <c r="H247" i="3"/>
  <c r="D248" i="3"/>
  <c r="F248" i="3"/>
  <c r="H248" i="3"/>
  <c r="D249" i="3"/>
  <c r="F249" i="3"/>
  <c r="D250" i="3"/>
  <c r="F250" i="3"/>
  <c r="D251" i="3"/>
  <c r="I251" i="3"/>
  <c r="F251" i="3"/>
  <c r="D252" i="3"/>
  <c r="F252" i="3"/>
  <c r="H252" i="3"/>
  <c r="D253" i="3"/>
  <c r="F253" i="3"/>
  <c r="D254" i="3"/>
  <c r="F254" i="3"/>
  <c r="D255" i="3"/>
  <c r="F255" i="3"/>
  <c r="H255" i="3"/>
  <c r="D256" i="3"/>
  <c r="G256" i="3"/>
  <c r="F256" i="3"/>
  <c r="H256" i="3"/>
  <c r="D257" i="3"/>
  <c r="F257" i="3"/>
  <c r="H257" i="3"/>
  <c r="D258" i="3"/>
  <c r="F258" i="3"/>
  <c r="D259" i="3"/>
  <c r="F259" i="3"/>
  <c r="G259" i="3"/>
  <c r="D260" i="3"/>
  <c r="F260" i="3"/>
  <c r="H260" i="3"/>
  <c r="D261" i="3"/>
  <c r="F261" i="3"/>
  <c r="D262" i="3"/>
  <c r="F262" i="3"/>
  <c r="D263" i="3"/>
  <c r="F263" i="3"/>
  <c r="H263" i="3"/>
  <c r="D264" i="3"/>
  <c r="F264" i="3"/>
  <c r="H264" i="3"/>
  <c r="D265" i="3"/>
  <c r="F265" i="3"/>
  <c r="D266" i="3"/>
  <c r="G266" i="3"/>
  <c r="F266" i="3"/>
  <c r="D267" i="3"/>
  <c r="F267" i="3"/>
  <c r="H267" i="3"/>
  <c r="D268" i="3"/>
  <c r="F268" i="3"/>
  <c r="G268" i="3"/>
  <c r="D269" i="3"/>
  <c r="F269" i="3"/>
  <c r="D270" i="3"/>
  <c r="F270" i="3"/>
  <c r="D271" i="3"/>
  <c r="F271" i="3"/>
  <c r="H271" i="3"/>
  <c r="D272" i="3"/>
  <c r="F272" i="3"/>
  <c r="H272" i="3"/>
  <c r="D273" i="3"/>
  <c r="F273" i="3"/>
  <c r="D274" i="3"/>
  <c r="F274" i="3"/>
  <c r="D275" i="3"/>
  <c r="F275" i="3"/>
  <c r="H275" i="3"/>
  <c r="D276" i="3"/>
  <c r="D277" i="3"/>
  <c r="F277" i="3"/>
  <c r="H277" i="3"/>
  <c r="D278" i="3"/>
  <c r="F278" i="3"/>
  <c r="D279" i="3"/>
  <c r="F279" i="3"/>
  <c r="H279" i="3"/>
  <c r="D280" i="3"/>
  <c r="F280" i="3"/>
  <c r="H280" i="3"/>
  <c r="D281" i="3"/>
  <c r="F281" i="3"/>
  <c r="D282" i="3"/>
  <c r="F282" i="3"/>
  <c r="D283" i="3"/>
  <c r="F283" i="3"/>
  <c r="D284" i="3"/>
  <c r="D285" i="3"/>
  <c r="F285" i="3"/>
  <c r="D286" i="3"/>
  <c r="F286" i="3"/>
  <c r="D287" i="3"/>
  <c r="F287" i="3"/>
  <c r="H287" i="3"/>
  <c r="D288" i="3"/>
  <c r="F288" i="3"/>
  <c r="H288" i="3"/>
  <c r="D289" i="3"/>
  <c r="F289" i="3"/>
  <c r="H289" i="3"/>
  <c r="D290" i="3"/>
  <c r="F290" i="3"/>
  <c r="H290" i="3"/>
  <c r="D291" i="3"/>
  <c r="F291" i="3"/>
  <c r="H291" i="3"/>
  <c r="D292" i="3"/>
  <c r="D293" i="3"/>
  <c r="F293" i="3"/>
  <c r="D294" i="3"/>
  <c r="F294" i="3"/>
  <c r="D295" i="3"/>
  <c r="F295" i="3"/>
  <c r="D296" i="3"/>
  <c r="F296" i="3"/>
  <c r="H296" i="3"/>
  <c r="D297" i="3"/>
  <c r="F297" i="3"/>
  <c r="D298" i="3"/>
  <c r="F298" i="3"/>
  <c r="H298" i="3"/>
  <c r="D299" i="3"/>
  <c r="I299" i="3"/>
  <c r="F299" i="3"/>
  <c r="H299" i="3"/>
  <c r="D300" i="3"/>
  <c r="D301" i="3"/>
  <c r="F301" i="3"/>
  <c r="D302" i="3"/>
  <c r="F302" i="3"/>
  <c r="D303" i="3"/>
  <c r="F303" i="3"/>
  <c r="H303" i="3"/>
  <c r="D304" i="3"/>
  <c r="F304" i="3"/>
  <c r="H304" i="3"/>
  <c r="D305" i="3"/>
  <c r="F305" i="3"/>
  <c r="D306" i="3"/>
  <c r="F306" i="3"/>
  <c r="D307" i="3"/>
  <c r="F307" i="3"/>
  <c r="H307" i="3"/>
  <c r="D308" i="3"/>
  <c r="D309" i="3"/>
  <c r="F309" i="3"/>
  <c r="H309" i="3"/>
  <c r="D310" i="3"/>
  <c r="F310" i="3"/>
  <c r="D311" i="3"/>
  <c r="F311" i="3"/>
  <c r="H311" i="3"/>
  <c r="D312" i="3"/>
  <c r="F312" i="3"/>
  <c r="H312" i="3"/>
  <c r="D313" i="3"/>
  <c r="F313" i="3"/>
  <c r="D314" i="3"/>
  <c r="F314" i="3"/>
  <c r="D315" i="3"/>
  <c r="F315" i="3"/>
  <c r="D316" i="3"/>
  <c r="D317" i="3"/>
  <c r="F317" i="3"/>
  <c r="D318" i="3"/>
  <c r="F318" i="3"/>
  <c r="D319" i="3"/>
  <c r="F319" i="3"/>
  <c r="H319" i="3"/>
  <c r="D320" i="3"/>
  <c r="F320" i="3"/>
  <c r="H320" i="3"/>
  <c r="D321" i="3"/>
  <c r="F321" i="3"/>
  <c r="H321" i="3"/>
  <c r="D322" i="3"/>
  <c r="F322" i="3"/>
  <c r="H322" i="3"/>
  <c r="D323" i="3"/>
  <c r="F323" i="3"/>
  <c r="H323" i="3"/>
  <c r="D324" i="3"/>
  <c r="D325" i="3"/>
  <c r="F325" i="3"/>
  <c r="D326" i="3"/>
  <c r="F326" i="3"/>
  <c r="D327" i="3"/>
  <c r="F327" i="3"/>
  <c r="D328" i="3"/>
  <c r="F328" i="3"/>
  <c r="H328" i="3"/>
  <c r="D329" i="3"/>
  <c r="F329" i="3"/>
  <c r="D330" i="3"/>
  <c r="F330" i="3"/>
  <c r="H330" i="3"/>
  <c r="D331" i="3"/>
  <c r="I331" i="3"/>
  <c r="J331" i="3"/>
  <c r="F331" i="3"/>
  <c r="H331" i="3"/>
  <c r="D332" i="3"/>
  <c r="D333" i="3"/>
  <c r="F333" i="3"/>
  <c r="D334" i="3"/>
  <c r="F334" i="3"/>
  <c r="D335" i="3"/>
  <c r="F335" i="3"/>
  <c r="D336" i="3"/>
  <c r="F336" i="3"/>
  <c r="H336" i="3"/>
  <c r="D337" i="3"/>
  <c r="F337" i="3"/>
  <c r="D338" i="3"/>
  <c r="F338" i="3"/>
  <c r="D339" i="3"/>
  <c r="F339" i="3"/>
  <c r="H339" i="3"/>
  <c r="D340" i="3"/>
  <c r="D341" i="3"/>
  <c r="F341" i="3"/>
  <c r="H341" i="3"/>
  <c r="H16" i="3"/>
  <c r="H15" i="3"/>
  <c r="H13" i="3"/>
  <c r="H12" i="3"/>
  <c r="H53" i="3"/>
  <c r="H54" i="3"/>
  <c r="H55" i="3"/>
  <c r="H57" i="3"/>
  <c r="H58" i="3"/>
  <c r="H59" i="3"/>
  <c r="H61" i="3"/>
  <c r="H62" i="3"/>
  <c r="H63" i="3"/>
  <c r="H65" i="3"/>
  <c r="H67" i="3"/>
  <c r="H69" i="3"/>
  <c r="H70" i="3"/>
  <c r="H71" i="3"/>
  <c r="H73" i="3"/>
  <c r="H74" i="3"/>
  <c r="H75" i="3"/>
  <c r="H76" i="3"/>
  <c r="H79" i="3"/>
  <c r="H81" i="3"/>
  <c r="H82" i="3"/>
  <c r="H83" i="3"/>
  <c r="H84" i="3"/>
  <c r="H85" i="3"/>
  <c r="H87" i="3"/>
  <c r="H89" i="3"/>
  <c r="H90" i="3"/>
  <c r="H91" i="3"/>
  <c r="H93" i="3"/>
  <c r="H94" i="3"/>
  <c r="H95" i="3"/>
  <c r="H97" i="3"/>
  <c r="H99" i="3"/>
  <c r="H101" i="3"/>
  <c r="H102" i="3"/>
  <c r="H103" i="3"/>
  <c r="H107" i="3"/>
  <c r="H108" i="3"/>
  <c r="H109" i="3"/>
  <c r="H111" i="3"/>
  <c r="H113" i="3"/>
  <c r="H115" i="3"/>
  <c r="H116" i="3"/>
  <c r="H117" i="3"/>
  <c r="H118" i="3"/>
  <c r="H119" i="3"/>
  <c r="H121" i="3"/>
  <c r="H122" i="3"/>
  <c r="H123" i="3"/>
  <c r="H125" i="3"/>
  <c r="H126" i="3"/>
  <c r="H127" i="3"/>
  <c r="H129" i="3"/>
  <c r="H131" i="3"/>
  <c r="H133" i="3"/>
  <c r="H134" i="3"/>
  <c r="H135" i="3"/>
  <c r="H137" i="3"/>
  <c r="H138" i="3"/>
  <c r="H139" i="3"/>
  <c r="H140" i="3"/>
  <c r="H143" i="3"/>
  <c r="H145" i="3"/>
  <c r="H146" i="3"/>
  <c r="H147" i="3"/>
  <c r="H148" i="3"/>
  <c r="H149" i="3"/>
  <c r="H154" i="3"/>
  <c r="H155" i="3"/>
  <c r="H157" i="3"/>
  <c r="H158" i="3"/>
  <c r="H161" i="3"/>
  <c r="H162" i="3"/>
  <c r="H163" i="3"/>
  <c r="H164" i="3"/>
  <c r="H165" i="3"/>
  <c r="H167" i="3"/>
  <c r="H169" i="3"/>
  <c r="H171" i="3"/>
  <c r="H172" i="3"/>
  <c r="H173" i="3"/>
  <c r="H174" i="3"/>
  <c r="H177" i="3"/>
  <c r="H179" i="3"/>
  <c r="H181" i="3"/>
  <c r="H185" i="3"/>
  <c r="H186" i="3"/>
  <c r="H188" i="3"/>
  <c r="H189" i="3"/>
  <c r="H190" i="3"/>
  <c r="H195" i="3"/>
  <c r="H197" i="3"/>
  <c r="H198" i="3"/>
  <c r="H201" i="3"/>
  <c r="H204" i="3"/>
  <c r="H205" i="3"/>
  <c r="H209" i="3"/>
  <c r="H210" i="3"/>
  <c r="H212" i="3"/>
  <c r="H213" i="3"/>
  <c r="H214" i="3"/>
  <c r="H217" i="3"/>
  <c r="H218" i="3"/>
  <c r="H219" i="3"/>
  <c r="H221" i="3"/>
  <c r="H222" i="3"/>
  <c r="H227" i="3"/>
  <c r="H229" i="3"/>
  <c r="H233" i="3"/>
  <c r="H234" i="3"/>
  <c r="H236" i="3"/>
  <c r="H237" i="3"/>
  <c r="H241" i="3"/>
  <c r="H242" i="3"/>
  <c r="H244" i="3"/>
  <c r="H245" i="3"/>
  <c r="H249" i="3"/>
  <c r="H250" i="3"/>
  <c r="H251" i="3"/>
  <c r="H253" i="3"/>
  <c r="H254" i="3"/>
  <c r="H258" i="3"/>
  <c r="H259" i="3"/>
  <c r="H261" i="3"/>
  <c r="H265" i="3"/>
  <c r="H266" i="3"/>
  <c r="H268" i="3"/>
  <c r="H269" i="3"/>
  <c r="H273" i="3"/>
  <c r="H274" i="3"/>
  <c r="H278" i="3"/>
  <c r="H281" i="3"/>
  <c r="H283" i="3"/>
  <c r="H285" i="3"/>
  <c r="H293" i="3"/>
  <c r="H297" i="3"/>
  <c r="H301" i="3"/>
  <c r="H305" i="3"/>
  <c r="H306" i="3"/>
  <c r="H310" i="3"/>
  <c r="H313" i="3"/>
  <c r="H315" i="3"/>
  <c r="H317" i="3"/>
  <c r="H325" i="3"/>
  <c r="H329" i="3"/>
  <c r="H333" i="3"/>
  <c r="H337" i="3"/>
  <c r="H338" i="3"/>
  <c r="G16" i="3"/>
  <c r="G15" i="3"/>
  <c r="G53" i="3"/>
  <c r="G54" i="3"/>
  <c r="G55" i="3"/>
  <c r="G56" i="3"/>
  <c r="G57" i="3"/>
  <c r="G58" i="3"/>
  <c r="G59" i="3"/>
  <c r="G61" i="3"/>
  <c r="G62" i="3"/>
  <c r="G63" i="3"/>
  <c r="G65" i="3"/>
  <c r="G67" i="3"/>
  <c r="G69" i="3"/>
  <c r="G71" i="3"/>
  <c r="G72" i="3"/>
  <c r="G73" i="3"/>
  <c r="G74" i="3"/>
  <c r="G75" i="3"/>
  <c r="G76" i="3"/>
  <c r="G79" i="3"/>
  <c r="G80" i="3"/>
  <c r="G81" i="3"/>
  <c r="G82" i="3"/>
  <c r="G83" i="3"/>
  <c r="G85" i="3"/>
  <c r="G87" i="3"/>
  <c r="G88" i="3"/>
  <c r="G89" i="3"/>
  <c r="G90" i="3"/>
  <c r="G91" i="3"/>
  <c r="G93" i="3"/>
  <c r="G94" i="3"/>
  <c r="G95" i="3"/>
  <c r="G96" i="3"/>
  <c r="G97" i="3"/>
  <c r="G99" i="3"/>
  <c r="G101" i="3"/>
  <c r="G102" i="3"/>
  <c r="G103" i="3"/>
  <c r="G105" i="3"/>
  <c r="G106" i="3"/>
  <c r="G107" i="3"/>
  <c r="G108" i="3"/>
  <c r="G109" i="3"/>
  <c r="G111" i="3"/>
  <c r="G113" i="3"/>
  <c r="G114" i="3"/>
  <c r="G115" i="3"/>
  <c r="G117" i="3"/>
  <c r="G118" i="3"/>
  <c r="G119" i="3"/>
  <c r="G120" i="3"/>
  <c r="G123" i="3"/>
  <c r="G125" i="3"/>
  <c r="G126" i="3"/>
  <c r="G127" i="3"/>
  <c r="G129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9" i="3"/>
  <c r="G150" i="3"/>
  <c r="G151" i="3"/>
  <c r="G152" i="3"/>
  <c r="G153" i="3"/>
  <c r="G154" i="3"/>
  <c r="G157" i="3"/>
  <c r="G160" i="3"/>
  <c r="G161" i="3"/>
  <c r="G162" i="3"/>
  <c r="G163" i="3"/>
  <c r="G165" i="3"/>
  <c r="G167" i="3"/>
  <c r="G169" i="3"/>
  <c r="G172" i="3"/>
  <c r="G173" i="3"/>
  <c r="G174" i="3"/>
  <c r="G176" i="3"/>
  <c r="G177" i="3"/>
  <c r="G181" i="3"/>
  <c r="G182" i="3"/>
  <c r="G185" i="3"/>
  <c r="G186" i="3"/>
  <c r="G190" i="3"/>
  <c r="G191" i="3"/>
  <c r="G193" i="3"/>
  <c r="G195" i="3"/>
  <c r="G199" i="3"/>
  <c r="G200" i="3"/>
  <c r="G201" i="3"/>
  <c r="G204" i="3"/>
  <c r="G205" i="3"/>
  <c r="G208" i="3"/>
  <c r="G209" i="3"/>
  <c r="G210" i="3"/>
  <c r="G213" i="3"/>
  <c r="G214" i="3"/>
  <c r="G215" i="3"/>
  <c r="G218" i="3"/>
  <c r="G221" i="3"/>
  <c r="G222" i="3"/>
  <c r="G223" i="3"/>
  <c r="G224" i="3"/>
  <c r="G225" i="3"/>
  <c r="G227" i="3"/>
  <c r="G229" i="3"/>
  <c r="G231" i="3"/>
  <c r="G232" i="3"/>
  <c r="G233" i="3"/>
  <c r="G234" i="3"/>
  <c r="G236" i="3"/>
  <c r="G239" i="3"/>
  <c r="G240" i="3"/>
  <c r="G241" i="3"/>
  <c r="G242" i="3"/>
  <c r="G245" i="3"/>
  <c r="G248" i="3"/>
  <c r="G249" i="3"/>
  <c r="G250" i="3"/>
  <c r="G253" i="3"/>
  <c r="G254" i="3"/>
  <c r="G255" i="3"/>
  <c r="G258" i="3"/>
  <c r="G261" i="3"/>
  <c r="G263" i="3"/>
  <c r="G264" i="3"/>
  <c r="G265" i="3"/>
  <c r="G269" i="3"/>
  <c r="G271" i="3"/>
  <c r="G272" i="3"/>
  <c r="G273" i="3"/>
  <c r="G274" i="3"/>
  <c r="G277" i="3"/>
  <c r="G278" i="3"/>
  <c r="G280" i="3"/>
  <c r="G281" i="3"/>
  <c r="G285" i="3"/>
  <c r="G287" i="3"/>
  <c r="G290" i="3"/>
  <c r="G293" i="3"/>
  <c r="G296" i="3"/>
  <c r="G297" i="3"/>
  <c r="G301" i="3"/>
  <c r="G303" i="3"/>
  <c r="G304" i="3"/>
  <c r="G305" i="3"/>
  <c r="G306" i="3"/>
  <c r="G309" i="3"/>
  <c r="G310" i="3"/>
  <c r="G312" i="3"/>
  <c r="G313" i="3"/>
  <c r="G317" i="3"/>
  <c r="G319" i="3"/>
  <c r="G322" i="3"/>
  <c r="G325" i="3"/>
  <c r="G328" i="3"/>
  <c r="G329" i="3"/>
  <c r="G333" i="3"/>
  <c r="G336" i="3"/>
  <c r="G337" i="3"/>
  <c r="G338" i="3"/>
  <c r="G341" i="3"/>
  <c r="I16" i="3"/>
  <c r="I15" i="3"/>
  <c r="I13" i="3"/>
  <c r="I12" i="3"/>
  <c r="I53" i="3"/>
  <c r="J53" i="3"/>
  <c r="I54" i="3"/>
  <c r="I55" i="3"/>
  <c r="I56" i="3"/>
  <c r="I57" i="3"/>
  <c r="I58" i="3"/>
  <c r="I59" i="3"/>
  <c r="I60" i="3"/>
  <c r="J60" i="3"/>
  <c r="I61" i="3"/>
  <c r="J61" i="3"/>
  <c r="I62" i="3"/>
  <c r="I63" i="3"/>
  <c r="I65" i="3"/>
  <c r="I66" i="3"/>
  <c r="I67" i="3"/>
  <c r="I68" i="3"/>
  <c r="I69" i="3"/>
  <c r="J69" i="3"/>
  <c r="I70" i="3"/>
  <c r="I71" i="3"/>
  <c r="I72" i="3"/>
  <c r="I73" i="3"/>
  <c r="J73" i="3"/>
  <c r="I74" i="3"/>
  <c r="I75" i="3"/>
  <c r="I76" i="3"/>
  <c r="I77" i="3"/>
  <c r="J77" i="3"/>
  <c r="I78" i="3"/>
  <c r="I79" i="3"/>
  <c r="I80" i="3"/>
  <c r="I81" i="3"/>
  <c r="J81" i="3"/>
  <c r="I82" i="3"/>
  <c r="I83" i="3"/>
  <c r="I84" i="3"/>
  <c r="I85" i="3"/>
  <c r="J85" i="3"/>
  <c r="I86" i="3"/>
  <c r="I87" i="3"/>
  <c r="I88" i="3"/>
  <c r="I89" i="3"/>
  <c r="J89" i="3"/>
  <c r="I90" i="3"/>
  <c r="I91" i="3"/>
  <c r="I92" i="3"/>
  <c r="I93" i="3"/>
  <c r="J93" i="3"/>
  <c r="I94" i="3"/>
  <c r="I95" i="3"/>
  <c r="I96" i="3"/>
  <c r="I97" i="3"/>
  <c r="J97" i="3"/>
  <c r="I98" i="3"/>
  <c r="I99" i="3"/>
  <c r="I100" i="3"/>
  <c r="I101" i="3"/>
  <c r="J101" i="3"/>
  <c r="I102" i="3"/>
  <c r="I103" i="3"/>
  <c r="I104" i="3"/>
  <c r="I105" i="3"/>
  <c r="J105" i="3"/>
  <c r="I106" i="3"/>
  <c r="I107" i="3"/>
  <c r="I108" i="3"/>
  <c r="I109" i="3"/>
  <c r="J109" i="3"/>
  <c r="I110" i="3"/>
  <c r="I111" i="3"/>
  <c r="I112" i="3"/>
  <c r="I113" i="3"/>
  <c r="J113" i="3"/>
  <c r="I114" i="3"/>
  <c r="I115" i="3"/>
  <c r="I116" i="3"/>
  <c r="I117" i="3"/>
  <c r="J117" i="3"/>
  <c r="I118" i="3"/>
  <c r="I119" i="3"/>
  <c r="I120" i="3"/>
  <c r="I121" i="3"/>
  <c r="J121" i="3"/>
  <c r="I122" i="3"/>
  <c r="I123" i="3"/>
  <c r="I124" i="3"/>
  <c r="I125" i="3"/>
  <c r="J125" i="3"/>
  <c r="I126" i="3"/>
  <c r="I127" i="3"/>
  <c r="I128" i="3"/>
  <c r="I129" i="3"/>
  <c r="J129" i="3"/>
  <c r="I130" i="3"/>
  <c r="I131" i="3"/>
  <c r="I133" i="3"/>
  <c r="J133" i="3"/>
  <c r="I134" i="3"/>
  <c r="I135" i="3"/>
  <c r="I136" i="3"/>
  <c r="I137" i="3"/>
  <c r="I138" i="3"/>
  <c r="I139" i="3"/>
  <c r="I140" i="3"/>
  <c r="I141" i="3"/>
  <c r="J141" i="3"/>
  <c r="I142" i="3"/>
  <c r="I143" i="3"/>
  <c r="I144" i="3"/>
  <c r="I145" i="3"/>
  <c r="I146" i="3"/>
  <c r="I147" i="3"/>
  <c r="I148" i="3"/>
  <c r="I149" i="3"/>
  <c r="J149" i="3"/>
  <c r="I150" i="3"/>
  <c r="I151" i="3"/>
  <c r="I152" i="3"/>
  <c r="I153" i="3"/>
  <c r="I154" i="3"/>
  <c r="I155" i="3"/>
  <c r="I156" i="3"/>
  <c r="I157" i="3"/>
  <c r="J157" i="3"/>
  <c r="I158" i="3"/>
  <c r="I159" i="3"/>
  <c r="I160" i="3"/>
  <c r="I161" i="3"/>
  <c r="I162" i="3"/>
  <c r="I163" i="3"/>
  <c r="I164" i="3"/>
  <c r="I165" i="3"/>
  <c r="J165" i="3"/>
  <c r="I166" i="3"/>
  <c r="I167" i="3"/>
  <c r="I168" i="3"/>
  <c r="I169" i="3"/>
  <c r="I170" i="3"/>
  <c r="I171" i="3"/>
  <c r="I172" i="3"/>
  <c r="I173" i="3"/>
  <c r="J173" i="3"/>
  <c r="I174" i="3"/>
  <c r="I175" i="3"/>
  <c r="I176" i="3"/>
  <c r="I177" i="3"/>
  <c r="I178" i="3"/>
  <c r="I179" i="3"/>
  <c r="I180" i="3"/>
  <c r="I181" i="3"/>
  <c r="J181" i="3"/>
  <c r="I182" i="3"/>
  <c r="I183" i="3"/>
  <c r="I184" i="3"/>
  <c r="I185" i="3"/>
  <c r="J185" i="3"/>
  <c r="I186" i="3"/>
  <c r="I187" i="3"/>
  <c r="I188" i="3"/>
  <c r="I189" i="3"/>
  <c r="J189" i="3"/>
  <c r="I190" i="3"/>
  <c r="I191" i="3"/>
  <c r="I192" i="3"/>
  <c r="I193" i="3"/>
  <c r="J193" i="3"/>
  <c r="I194" i="3"/>
  <c r="I195" i="3"/>
  <c r="I196" i="3"/>
  <c r="I197" i="3"/>
  <c r="J197" i="3"/>
  <c r="I198" i="3"/>
  <c r="I199" i="3"/>
  <c r="I200" i="3"/>
  <c r="I201" i="3"/>
  <c r="I202" i="3"/>
  <c r="I203" i="3"/>
  <c r="I204" i="3"/>
  <c r="I205" i="3"/>
  <c r="J205" i="3"/>
  <c r="I206" i="3"/>
  <c r="I207" i="3"/>
  <c r="I208" i="3"/>
  <c r="I209" i="3"/>
  <c r="I210" i="3"/>
  <c r="I212" i="3"/>
  <c r="I213" i="3"/>
  <c r="J213" i="3"/>
  <c r="I214" i="3"/>
  <c r="I215" i="3"/>
  <c r="I216" i="3"/>
  <c r="I217" i="3"/>
  <c r="I218" i="3"/>
  <c r="I219" i="3"/>
  <c r="I220" i="3"/>
  <c r="I221" i="3"/>
  <c r="J221" i="3"/>
  <c r="I222" i="3"/>
  <c r="I223" i="3"/>
  <c r="I224" i="3"/>
  <c r="I225" i="3"/>
  <c r="I226" i="3"/>
  <c r="I227" i="3"/>
  <c r="I228" i="3"/>
  <c r="I229" i="3"/>
  <c r="J229" i="3"/>
  <c r="I230" i="3"/>
  <c r="I231" i="3"/>
  <c r="I232" i="3"/>
  <c r="I233" i="3"/>
  <c r="I234" i="3"/>
  <c r="I236" i="3"/>
  <c r="I237" i="3"/>
  <c r="J237" i="3"/>
  <c r="I238" i="3"/>
  <c r="I239" i="3"/>
  <c r="I240" i="3"/>
  <c r="I241" i="3"/>
  <c r="I242" i="3"/>
  <c r="I244" i="3"/>
  <c r="I245" i="3"/>
  <c r="J245" i="3"/>
  <c r="I246" i="3"/>
  <c r="J246" i="3"/>
  <c r="I247" i="3"/>
  <c r="I248" i="3"/>
  <c r="I249" i="3"/>
  <c r="J249" i="3"/>
  <c r="I250" i="3"/>
  <c r="I252" i="3"/>
  <c r="I253" i="3"/>
  <c r="J253" i="3"/>
  <c r="I254" i="3"/>
  <c r="I255" i="3"/>
  <c r="I256" i="3"/>
  <c r="I257" i="3"/>
  <c r="J257" i="3"/>
  <c r="I258" i="3"/>
  <c r="J258" i="3"/>
  <c r="I259" i="3"/>
  <c r="I260" i="3"/>
  <c r="I261" i="3"/>
  <c r="J261" i="3"/>
  <c r="I262" i="3"/>
  <c r="I263" i="3"/>
  <c r="I264" i="3"/>
  <c r="I265" i="3"/>
  <c r="I266" i="3"/>
  <c r="J266" i="3"/>
  <c r="I268" i="3"/>
  <c r="I269" i="3"/>
  <c r="J269" i="3"/>
  <c r="I270" i="3"/>
  <c r="J270" i="3"/>
  <c r="I271" i="3"/>
  <c r="J271" i="3"/>
  <c r="I272" i="3"/>
  <c r="I273" i="3"/>
  <c r="I274" i="3"/>
  <c r="J274" i="3"/>
  <c r="I276" i="3"/>
  <c r="I277" i="3"/>
  <c r="J277" i="3"/>
  <c r="I278" i="3"/>
  <c r="I279" i="3"/>
  <c r="I280" i="3"/>
  <c r="J280" i="3"/>
  <c r="I281" i="3"/>
  <c r="I282" i="3"/>
  <c r="I283" i="3"/>
  <c r="I284" i="3"/>
  <c r="I285" i="3"/>
  <c r="J285" i="3"/>
  <c r="I286" i="3"/>
  <c r="I287" i="3"/>
  <c r="I288" i="3"/>
  <c r="J288" i="3"/>
  <c r="I289" i="3"/>
  <c r="J289" i="3"/>
  <c r="I290" i="3"/>
  <c r="I292" i="3"/>
  <c r="I293" i="3"/>
  <c r="J293" i="3"/>
  <c r="I294" i="3"/>
  <c r="I295" i="3"/>
  <c r="I296" i="3"/>
  <c r="I297" i="3"/>
  <c r="J297" i="3"/>
  <c r="I298" i="3"/>
  <c r="J298" i="3"/>
  <c r="I300" i="3"/>
  <c r="I301" i="3"/>
  <c r="J301" i="3"/>
  <c r="I302" i="3"/>
  <c r="I303" i="3"/>
  <c r="I304" i="3"/>
  <c r="I305" i="3"/>
  <c r="I306" i="3"/>
  <c r="I308" i="3"/>
  <c r="I309" i="3"/>
  <c r="J309" i="3"/>
  <c r="I310" i="3"/>
  <c r="J310" i="3"/>
  <c r="I311" i="3"/>
  <c r="J311" i="3"/>
  <c r="I312" i="3"/>
  <c r="I313" i="3"/>
  <c r="I314" i="3"/>
  <c r="J314" i="3"/>
  <c r="I315" i="3"/>
  <c r="I316" i="3"/>
  <c r="I317" i="3"/>
  <c r="J317" i="3"/>
  <c r="I318" i="3"/>
  <c r="I319" i="3"/>
  <c r="J319" i="3"/>
  <c r="I320" i="3"/>
  <c r="I321" i="3"/>
  <c r="I322" i="3"/>
  <c r="J322" i="3"/>
  <c r="I324" i="3"/>
  <c r="I325" i="3"/>
  <c r="J325" i="3"/>
  <c r="I326" i="3"/>
  <c r="I327" i="3"/>
  <c r="J327" i="3"/>
  <c r="I328" i="3"/>
  <c r="I329" i="3"/>
  <c r="I330" i="3"/>
  <c r="I332" i="3"/>
  <c r="I333" i="3"/>
  <c r="J333" i="3"/>
  <c r="I334" i="3"/>
  <c r="I335" i="3"/>
  <c r="I336" i="3"/>
  <c r="J336" i="3"/>
  <c r="I337" i="3"/>
  <c r="J337" i="3"/>
  <c r="I338" i="3"/>
  <c r="I340" i="3"/>
  <c r="I341" i="3"/>
  <c r="J341" i="3"/>
  <c r="D16" i="3"/>
  <c r="D15" i="3"/>
  <c r="J16" i="3"/>
  <c r="J15" i="3"/>
  <c r="J54" i="3"/>
  <c r="J55" i="3"/>
  <c r="J56" i="3"/>
  <c r="J57" i="3"/>
  <c r="J58" i="3"/>
  <c r="J59" i="3"/>
  <c r="J62" i="3"/>
  <c r="J63" i="3"/>
  <c r="J64" i="3"/>
  <c r="J65" i="3"/>
  <c r="J66" i="3"/>
  <c r="J67" i="3"/>
  <c r="J68" i="3"/>
  <c r="J70" i="3"/>
  <c r="J71" i="3"/>
  <c r="J72" i="3"/>
  <c r="J74" i="3"/>
  <c r="J75" i="3"/>
  <c r="J76" i="3"/>
  <c r="J78" i="3"/>
  <c r="J79" i="3"/>
  <c r="J80" i="3"/>
  <c r="J82" i="3"/>
  <c r="J83" i="3"/>
  <c r="J84" i="3"/>
  <c r="J86" i="3"/>
  <c r="J87" i="3"/>
  <c r="J88" i="3"/>
  <c r="J90" i="3"/>
  <c r="J91" i="3"/>
  <c r="J92" i="3"/>
  <c r="J94" i="3"/>
  <c r="J95" i="3"/>
  <c r="J96" i="3"/>
  <c r="J98" i="3"/>
  <c r="J99" i="3"/>
  <c r="J100" i="3"/>
  <c r="J102" i="3"/>
  <c r="J103" i="3"/>
  <c r="J104" i="3"/>
  <c r="J106" i="3"/>
  <c r="J107" i="3"/>
  <c r="J108" i="3"/>
  <c r="J110" i="3"/>
  <c r="J111" i="3"/>
  <c r="J112" i="3"/>
  <c r="J114" i="3"/>
  <c r="J115" i="3"/>
  <c r="J116" i="3"/>
  <c r="J118" i="3"/>
  <c r="J119" i="3"/>
  <c r="J120" i="3"/>
  <c r="J122" i="3"/>
  <c r="J123" i="3"/>
  <c r="J124" i="3"/>
  <c r="J126" i="3"/>
  <c r="J127" i="3"/>
  <c r="J128" i="3"/>
  <c r="J130" i="3"/>
  <c r="J131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50" i="3"/>
  <c r="J151" i="3"/>
  <c r="J152" i="3"/>
  <c r="J153" i="3"/>
  <c r="J154" i="3"/>
  <c r="J155" i="3"/>
  <c r="J156" i="3"/>
  <c r="J158" i="3"/>
  <c r="J159" i="3"/>
  <c r="J160" i="3"/>
  <c r="J161" i="3"/>
  <c r="J162" i="3"/>
  <c r="J163" i="3"/>
  <c r="J164" i="3"/>
  <c r="J166" i="3"/>
  <c r="J167" i="3"/>
  <c r="J168" i="3"/>
  <c r="J169" i="3"/>
  <c r="J170" i="3"/>
  <c r="J171" i="3"/>
  <c r="J172" i="3"/>
  <c r="J174" i="3"/>
  <c r="J175" i="3"/>
  <c r="J176" i="3"/>
  <c r="J177" i="3"/>
  <c r="J178" i="3"/>
  <c r="J179" i="3"/>
  <c r="J180" i="3"/>
  <c r="J182" i="3"/>
  <c r="J183" i="3"/>
  <c r="J184" i="3"/>
  <c r="J186" i="3"/>
  <c r="J187" i="3"/>
  <c r="J188" i="3"/>
  <c r="J190" i="3"/>
  <c r="J191" i="3"/>
  <c r="J192" i="3"/>
  <c r="J194" i="3"/>
  <c r="J195" i="3"/>
  <c r="J196" i="3"/>
  <c r="J198" i="3"/>
  <c r="J199" i="3"/>
  <c r="J200" i="3"/>
  <c r="J201" i="3"/>
  <c r="J202" i="3"/>
  <c r="J203" i="3"/>
  <c r="J204" i="3"/>
  <c r="J206" i="3"/>
  <c r="J207" i="3"/>
  <c r="J208" i="3"/>
  <c r="J209" i="3"/>
  <c r="J210" i="3"/>
  <c r="J212" i="3"/>
  <c r="J214" i="3"/>
  <c r="J215" i="3"/>
  <c r="J216" i="3"/>
  <c r="J217" i="3"/>
  <c r="J218" i="3"/>
  <c r="J219" i="3"/>
  <c r="J220" i="3"/>
  <c r="J222" i="3"/>
  <c r="J223" i="3"/>
  <c r="J224" i="3"/>
  <c r="J225" i="3"/>
  <c r="J226" i="3"/>
  <c r="J227" i="3"/>
  <c r="J228" i="3"/>
  <c r="J230" i="3"/>
  <c r="J231" i="3"/>
  <c r="J232" i="3"/>
  <c r="J233" i="3"/>
  <c r="J234" i="3"/>
  <c r="J236" i="3"/>
  <c r="J238" i="3"/>
  <c r="J239" i="3"/>
  <c r="J240" i="3"/>
  <c r="J241" i="3"/>
  <c r="J242" i="3"/>
  <c r="J244" i="3"/>
  <c r="J247" i="3"/>
  <c r="J248" i="3"/>
  <c r="J250" i="3"/>
  <c r="J251" i="3"/>
  <c r="J252" i="3"/>
  <c r="J254" i="3"/>
  <c r="J255" i="3"/>
  <c r="J256" i="3"/>
  <c r="J259" i="3"/>
  <c r="J260" i="3"/>
  <c r="J262" i="3"/>
  <c r="J263" i="3"/>
  <c r="J264" i="3"/>
  <c r="J265" i="3"/>
  <c r="J268" i="3"/>
  <c r="J272" i="3"/>
  <c r="J273" i="3"/>
  <c r="J276" i="3"/>
  <c r="J278" i="3"/>
  <c r="J279" i="3"/>
  <c r="J281" i="3"/>
  <c r="J282" i="3"/>
  <c r="J283" i="3"/>
  <c r="J284" i="3"/>
  <c r="J286" i="3"/>
  <c r="J287" i="3"/>
  <c r="J290" i="3"/>
  <c r="J292" i="3"/>
  <c r="J294" i="3"/>
  <c r="J295" i="3"/>
  <c r="J296" i="3"/>
  <c r="J299" i="3"/>
  <c r="J300" i="3"/>
  <c r="J302" i="3"/>
  <c r="J303" i="3"/>
  <c r="J304" i="3"/>
  <c r="J305" i="3"/>
  <c r="J306" i="3"/>
  <c r="J308" i="3"/>
  <c r="J312" i="3"/>
  <c r="J313" i="3"/>
  <c r="J315" i="3"/>
  <c r="J316" i="3"/>
  <c r="J318" i="3"/>
  <c r="J320" i="3"/>
  <c r="J321" i="3"/>
  <c r="J324" i="3"/>
  <c r="J326" i="3"/>
  <c r="J328" i="3"/>
  <c r="J329" i="3"/>
  <c r="J330" i="3"/>
  <c r="J332" i="3"/>
  <c r="J334" i="3"/>
  <c r="J335" i="3"/>
  <c r="J338" i="3"/>
  <c r="J340" i="3"/>
  <c r="O16" i="3"/>
  <c r="O15" i="3"/>
  <c r="N16" i="3"/>
  <c r="N15" i="3"/>
  <c r="M16" i="3"/>
  <c r="M15" i="3"/>
  <c r="L16" i="3"/>
  <c r="L15" i="3"/>
  <c r="L13" i="3"/>
  <c r="L12" i="3"/>
  <c r="K16" i="3"/>
  <c r="K15" i="3"/>
  <c r="K12" i="3"/>
  <c r="K13" i="3"/>
  <c r="A13" i="3"/>
  <c r="G6" i="3"/>
  <c r="G7" i="3"/>
  <c r="G5" i="3"/>
  <c r="G4" i="3"/>
  <c r="G54" i="1"/>
  <c r="J54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  <c r="G81" i="1"/>
  <c r="I81" i="1" s="1"/>
  <c r="O24" i="1"/>
  <c r="O32" i="1"/>
  <c r="O33" i="1"/>
  <c r="O34" i="1"/>
  <c r="O95" i="1"/>
  <c r="O81" i="1"/>
  <c r="O103" i="1"/>
  <c r="F16" i="1"/>
  <c r="F17" i="1" s="1"/>
  <c r="O89" i="1"/>
  <c r="O98" i="1"/>
  <c r="O94" i="1"/>
  <c r="O93" i="1"/>
  <c r="O91" i="1"/>
  <c r="O72" i="1"/>
  <c r="C17" i="1"/>
  <c r="O85" i="1"/>
  <c r="O74" i="1"/>
  <c r="O76" i="1"/>
  <c r="O77" i="1"/>
  <c r="O78" i="1"/>
  <c r="O83" i="1"/>
  <c r="O79" i="1"/>
  <c r="O80" i="1"/>
  <c r="O48" i="1"/>
  <c r="O49" i="1"/>
  <c r="O52" i="1"/>
  <c r="O53" i="1"/>
  <c r="O54" i="1"/>
  <c r="O73" i="1"/>
  <c r="O35" i="1"/>
  <c r="O62" i="1"/>
  <c r="O63" i="1"/>
  <c r="O64" i="1"/>
  <c r="O65" i="1"/>
  <c r="O66" i="1"/>
  <c r="O67" i="1"/>
  <c r="O68" i="1"/>
  <c r="O69" i="1"/>
  <c r="O70" i="1"/>
  <c r="M12" i="3"/>
  <c r="M13" i="3"/>
  <c r="N13" i="3"/>
  <c r="N12" i="3"/>
  <c r="O13" i="3"/>
  <c r="O12" i="3"/>
  <c r="D13" i="3"/>
  <c r="D12" i="3"/>
  <c r="J13" i="3"/>
  <c r="J12" i="3"/>
  <c r="G326" i="3"/>
  <c r="H326" i="3"/>
  <c r="H282" i="3"/>
  <c r="G282" i="3"/>
  <c r="G142" i="3"/>
  <c r="H142" i="3"/>
  <c r="H110" i="3"/>
  <c r="G110" i="3"/>
  <c r="H314" i="3"/>
  <c r="G314" i="3"/>
  <c r="G230" i="3"/>
  <c r="H230" i="3"/>
  <c r="G202" i="3"/>
  <c r="H202" i="3"/>
  <c r="H184" i="3"/>
  <c r="G184" i="3"/>
  <c r="G178" i="3"/>
  <c r="H178" i="3"/>
  <c r="G286" i="3"/>
  <c r="H286" i="3"/>
  <c r="G270" i="3"/>
  <c r="H270" i="3"/>
  <c r="H183" i="3"/>
  <c r="G183" i="3"/>
  <c r="H166" i="3"/>
  <c r="G166" i="3"/>
  <c r="H98" i="3"/>
  <c r="G98" i="3"/>
  <c r="H335" i="3"/>
  <c r="G335" i="3"/>
  <c r="G318" i="3"/>
  <c r="H318" i="3"/>
  <c r="G302" i="3"/>
  <c r="H302" i="3"/>
  <c r="H66" i="3"/>
  <c r="G66" i="3"/>
  <c r="G334" i="3"/>
  <c r="H334" i="3"/>
  <c r="G262" i="3"/>
  <c r="H262" i="3"/>
  <c r="G194" i="3"/>
  <c r="H194" i="3"/>
  <c r="H175" i="3"/>
  <c r="G175" i="3"/>
  <c r="G170" i="3"/>
  <c r="H170" i="3"/>
  <c r="H295" i="3"/>
  <c r="G295" i="3"/>
  <c r="H128" i="3"/>
  <c r="G128" i="3"/>
  <c r="H327" i="3"/>
  <c r="G327" i="3"/>
  <c r="G294" i="3"/>
  <c r="H294" i="3"/>
  <c r="G238" i="3"/>
  <c r="H238" i="3"/>
  <c r="H192" i="3"/>
  <c r="G192" i="3"/>
  <c r="I132" i="3"/>
  <c r="J132" i="3"/>
  <c r="G321" i="3"/>
  <c r="G311" i="3"/>
  <c r="G289" i="3"/>
  <c r="G279" i="3"/>
  <c r="G257" i="3"/>
  <c r="G247" i="3"/>
  <c r="G237" i="3"/>
  <c r="G217" i="3"/>
  <c r="G189" i="3"/>
  <c r="G168" i="3"/>
  <c r="G159" i="3"/>
  <c r="G78" i="3"/>
  <c r="G13" i="3"/>
  <c r="G12" i="3"/>
  <c r="H246" i="3"/>
  <c r="F324" i="3"/>
  <c r="H324" i="3"/>
  <c r="G324" i="3"/>
  <c r="G315" i="3"/>
  <c r="F292" i="3"/>
  <c r="H292" i="3"/>
  <c r="G292" i="3"/>
  <c r="G283" i="3"/>
  <c r="G244" i="3"/>
  <c r="G148" i="3"/>
  <c r="G84" i="3"/>
  <c r="F64" i="3"/>
  <c r="I339" i="3"/>
  <c r="J339" i="3"/>
  <c r="I323" i="3"/>
  <c r="J323" i="3"/>
  <c r="I307" i="3"/>
  <c r="J307" i="3"/>
  <c r="I291" i="3"/>
  <c r="J291" i="3"/>
  <c r="I275" i="3"/>
  <c r="J275" i="3"/>
  <c r="I267" i="3"/>
  <c r="J267" i="3"/>
  <c r="I243" i="3"/>
  <c r="J243" i="3"/>
  <c r="I235" i="3"/>
  <c r="J235" i="3"/>
  <c r="I211" i="3"/>
  <c r="J211" i="3"/>
  <c r="G330" i="3"/>
  <c r="G320" i="3"/>
  <c r="G298" i="3"/>
  <c r="G288" i="3"/>
  <c r="G226" i="3"/>
  <c r="G216" i="3"/>
  <c r="G206" i="3"/>
  <c r="G197" i="3"/>
  <c r="G158" i="3"/>
  <c r="G130" i="3"/>
  <c r="G112" i="3"/>
  <c r="G104" i="3"/>
  <c r="G86" i="3"/>
  <c r="G77" i="3"/>
  <c r="G219" i="3"/>
  <c r="G171" i="3"/>
  <c r="F332" i="3"/>
  <c r="H332" i="3"/>
  <c r="G332" i="3"/>
  <c r="G323" i="3"/>
  <c r="F300" i="3"/>
  <c r="H300" i="3"/>
  <c r="G291" i="3"/>
  <c r="G252" i="3"/>
  <c r="G243" i="3"/>
  <c r="G228" i="3"/>
  <c r="G180" i="3"/>
  <c r="G156" i="3"/>
  <c r="F92" i="3"/>
  <c r="H92" i="3"/>
  <c r="G68" i="3"/>
  <c r="F12" i="3"/>
  <c r="G267" i="3"/>
  <c r="G132" i="3"/>
  <c r="F340" i="3"/>
  <c r="H340" i="3"/>
  <c r="G340" i="3"/>
  <c r="G331" i="3"/>
  <c r="F308" i="3"/>
  <c r="H308" i="3"/>
  <c r="G308" i="3"/>
  <c r="G299" i="3"/>
  <c r="F276" i="3"/>
  <c r="H276" i="3"/>
  <c r="G251" i="3"/>
  <c r="G203" i="3"/>
  <c r="G188" i="3"/>
  <c r="G179" i="3"/>
  <c r="G116" i="3"/>
  <c r="G212" i="3"/>
  <c r="G164" i="3"/>
  <c r="G339" i="3"/>
  <c r="F316" i="3"/>
  <c r="H316" i="3"/>
  <c r="G316" i="3"/>
  <c r="G307" i="3"/>
  <c r="F284" i="3"/>
  <c r="H284" i="3"/>
  <c r="G284" i="3"/>
  <c r="G275" i="3"/>
  <c r="G260" i="3"/>
  <c r="G187" i="3"/>
  <c r="G100" i="3"/>
  <c r="F60" i="3"/>
  <c r="H60" i="3"/>
  <c r="G235" i="3"/>
  <c r="G220" i="3"/>
  <c r="G211" i="3"/>
  <c r="G196" i="3"/>
  <c r="F124" i="3"/>
  <c r="H124" i="3"/>
  <c r="G124" i="3"/>
  <c r="I52" i="3"/>
  <c r="J52" i="3"/>
  <c r="F36" i="3"/>
  <c r="H36" i="3" s="1"/>
  <c r="F28" i="3"/>
  <c r="G28" i="3" s="1"/>
  <c r="F52" i="3"/>
  <c r="H52" i="3"/>
  <c r="F49" i="3"/>
  <c r="H49" i="3" s="1"/>
  <c r="F25" i="3"/>
  <c r="H25" i="3" s="1"/>
  <c r="G54" i="5"/>
  <c r="I54" i="5"/>
  <c r="P81" i="1"/>
  <c r="R81" i="1" s="1"/>
  <c r="G46" i="5"/>
  <c r="I46" i="5"/>
  <c r="G23" i="5"/>
  <c r="L23" i="5"/>
  <c r="N23" i="5"/>
  <c r="P23" i="5" s="1"/>
  <c r="R23" i="5" s="1"/>
  <c r="S26" i="5"/>
  <c r="N26" i="5"/>
  <c r="P26" i="5" s="1"/>
  <c r="R26" i="5" s="1"/>
  <c r="F45" i="3"/>
  <c r="H45" i="3" s="1"/>
  <c r="F29" i="3"/>
  <c r="F21" i="3"/>
  <c r="G21" i="3" s="1"/>
  <c r="W21" i="5"/>
  <c r="N51" i="5"/>
  <c r="P51" i="5" s="1"/>
  <c r="R51" i="5" s="1"/>
  <c r="W13" i="5"/>
  <c r="W8" i="5"/>
  <c r="N56" i="5"/>
  <c r="P56" i="5" s="1"/>
  <c r="R56" i="5" s="1"/>
  <c r="N40" i="5"/>
  <c r="P40" i="5" s="1"/>
  <c r="R40" i="5" s="1"/>
  <c r="W7" i="5"/>
  <c r="N88" i="1"/>
  <c r="N25" i="1"/>
  <c r="N45" i="5"/>
  <c r="P45" i="5" s="1"/>
  <c r="R45" i="5" s="1"/>
  <c r="N37" i="5"/>
  <c r="P37" i="5" s="1"/>
  <c r="R37" i="5" s="1"/>
  <c r="N42" i="5"/>
  <c r="P42" i="5" s="1"/>
  <c r="R42" i="5" s="1"/>
  <c r="N34" i="5"/>
  <c r="P34" i="5" s="1"/>
  <c r="R34" i="5" s="1"/>
  <c r="W5" i="5"/>
  <c r="D16" i="5"/>
  <c r="D19" i="5" s="1"/>
  <c r="N39" i="5"/>
  <c r="P39" i="5" s="1"/>
  <c r="R39" i="5" s="1"/>
  <c r="N31" i="5"/>
  <c r="P31" i="5" s="1"/>
  <c r="R31" i="5" s="1"/>
  <c r="N98" i="1"/>
  <c r="G41" i="5"/>
  <c r="J41" i="5"/>
  <c r="G33" i="5"/>
  <c r="G22" i="5"/>
  <c r="L22" i="5"/>
  <c r="N61" i="5"/>
  <c r="P61" i="5" s="1"/>
  <c r="R61" i="5" s="1"/>
  <c r="N44" i="5"/>
  <c r="P44" i="5" s="1"/>
  <c r="R44" i="5" s="1"/>
  <c r="N28" i="5"/>
  <c r="P28" i="5" s="1"/>
  <c r="R28" i="5" s="1"/>
  <c r="N22" i="5"/>
  <c r="P22" i="5" s="1"/>
  <c r="R22" i="5" s="1"/>
  <c r="N112" i="1"/>
  <c r="N111" i="1"/>
  <c r="P111" i="1" s="1"/>
  <c r="R111" i="1" s="1"/>
  <c r="N34" i="1"/>
  <c r="N66" i="1"/>
  <c r="N74" i="1"/>
  <c r="N82" i="1"/>
  <c r="N53" i="1"/>
  <c r="N61" i="1"/>
  <c r="N77" i="1"/>
  <c r="N93" i="1"/>
  <c r="N97" i="1"/>
  <c r="N99" i="1"/>
  <c r="N109" i="1"/>
  <c r="P109" i="1" s="1"/>
  <c r="R109" i="1" s="1"/>
  <c r="N32" i="1"/>
  <c r="N64" i="1"/>
  <c r="N80" i="1"/>
  <c r="N116" i="1"/>
  <c r="N27" i="1"/>
  <c r="N75" i="1"/>
  <c r="N113" i="1"/>
  <c r="P113" i="1" s="1"/>
  <c r="R113" i="1" s="1"/>
  <c r="N104" i="1"/>
  <c r="P104" i="1" s="1"/>
  <c r="R104" i="1" s="1"/>
  <c r="N22" i="1"/>
  <c r="N54" i="1"/>
  <c r="P54" i="1" s="1"/>
  <c r="R54" i="1" s="1"/>
  <c r="N62" i="1"/>
  <c r="N70" i="1"/>
  <c r="N117" i="1"/>
  <c r="N106" i="1"/>
  <c r="P106" i="1" s="1"/>
  <c r="R106" i="1" s="1"/>
  <c r="N68" i="1"/>
  <c r="N84" i="1"/>
  <c r="N24" i="5"/>
  <c r="P24" i="5" s="1"/>
  <c r="R24" i="5" s="1"/>
  <c r="W2" i="5"/>
  <c r="W10" i="5"/>
  <c r="N27" i="5"/>
  <c r="P27" i="5" s="1"/>
  <c r="R27" i="5" s="1"/>
  <c r="N92" i="1"/>
  <c r="G52" i="3"/>
  <c r="G92" i="3"/>
  <c r="G300" i="3"/>
  <c r="G60" i="3"/>
  <c r="I33" i="5"/>
  <c r="G37" i="3"/>
  <c r="G276" i="3"/>
  <c r="H64" i="3"/>
  <c r="G64" i="3"/>
  <c r="E18" i="3"/>
  <c r="D18" i="3"/>
  <c r="C11" i="5"/>
  <c r="C12" i="5"/>
  <c r="I42" i="3" l="1"/>
  <c r="J42" i="3" s="1"/>
  <c r="I34" i="3"/>
  <c r="J34" i="3" s="1"/>
  <c r="I49" i="3"/>
  <c r="J49" i="3" s="1"/>
  <c r="I33" i="3"/>
  <c r="J33" i="3" s="1"/>
  <c r="I25" i="3"/>
  <c r="J25" i="3" s="1"/>
  <c r="G33" i="3"/>
  <c r="H33" i="3"/>
  <c r="H21" i="3"/>
  <c r="G41" i="3"/>
  <c r="N30" i="5"/>
  <c r="P30" i="5" s="1"/>
  <c r="R30" i="5" s="1"/>
  <c r="N47" i="5"/>
  <c r="P47" i="5" s="1"/>
  <c r="R47" i="5" s="1"/>
  <c r="N50" i="5"/>
  <c r="P50" i="5" s="1"/>
  <c r="R50" i="5" s="1"/>
  <c r="W12" i="5"/>
  <c r="N35" i="5"/>
  <c r="P35" i="5" s="1"/>
  <c r="R35" i="5" s="1"/>
  <c r="I50" i="3"/>
  <c r="J50" i="3" s="1"/>
  <c r="I35" i="3"/>
  <c r="J35" i="3" s="1"/>
  <c r="I29" i="3"/>
  <c r="J29" i="3" s="1"/>
  <c r="N57" i="1"/>
  <c r="N86" i="1"/>
  <c r="N38" i="5"/>
  <c r="P38" i="5" s="1"/>
  <c r="R38" i="5" s="1"/>
  <c r="N25" i="5"/>
  <c r="P25" i="5" s="1"/>
  <c r="R25" i="5" s="1"/>
  <c r="N55" i="5"/>
  <c r="P55" i="5" s="1"/>
  <c r="R55" i="5" s="1"/>
  <c r="N58" i="5"/>
  <c r="P58" i="5" s="1"/>
  <c r="R58" i="5" s="1"/>
  <c r="N32" i="5"/>
  <c r="P32" i="5" s="1"/>
  <c r="R32" i="5" s="1"/>
  <c r="N43" i="5"/>
  <c r="P43" i="5" s="1"/>
  <c r="R43" i="5" s="1"/>
  <c r="N46" i="5"/>
  <c r="P46" i="5" s="1"/>
  <c r="R46" i="5" s="1"/>
  <c r="I41" i="3"/>
  <c r="J41" i="3" s="1"/>
  <c r="I27" i="3"/>
  <c r="J27" i="3" s="1"/>
  <c r="W17" i="5"/>
  <c r="N36" i="5"/>
  <c r="P36" i="5" s="1"/>
  <c r="R36" i="5" s="1"/>
  <c r="W23" i="5"/>
  <c r="N48" i="5"/>
  <c r="P48" i="5" s="1"/>
  <c r="R48" i="5" s="1"/>
  <c r="N60" i="5"/>
  <c r="P60" i="5" s="1"/>
  <c r="R60" i="5" s="1"/>
  <c r="I48" i="3"/>
  <c r="J48" i="3" s="1"/>
  <c r="W9" i="5"/>
  <c r="W4" i="5"/>
  <c r="N52" i="5"/>
  <c r="P52" i="5" s="1"/>
  <c r="R52" i="5" s="1"/>
  <c r="W3" i="5"/>
  <c r="W11" i="5"/>
  <c r="W14" i="5"/>
  <c r="D15" i="5"/>
  <c r="C19" i="5" s="1"/>
  <c r="I24" i="3"/>
  <c r="J24" i="3" s="1"/>
  <c r="G43" i="1"/>
  <c r="I43" i="1" s="1"/>
  <c r="N43" i="1"/>
  <c r="P43" i="1" s="1"/>
  <c r="R43" i="1" s="1"/>
  <c r="G90" i="1"/>
  <c r="K90" i="1" s="1"/>
  <c r="N90" i="1"/>
  <c r="G42" i="1"/>
  <c r="I42" i="1" s="1"/>
  <c r="N42" i="1"/>
  <c r="G96" i="1"/>
  <c r="J96" i="1" s="1"/>
  <c r="N96" i="1"/>
  <c r="P96" i="1" s="1"/>
  <c r="R96" i="1" s="1"/>
  <c r="G35" i="1"/>
  <c r="J35" i="1" s="1"/>
  <c r="N35" i="1"/>
  <c r="P35" i="1" s="1"/>
  <c r="R35" i="1" s="1"/>
  <c r="N51" i="1"/>
  <c r="P51" i="1" s="1"/>
  <c r="R51" i="1" s="1"/>
  <c r="G51" i="1"/>
  <c r="I51" i="1" s="1"/>
  <c r="G41" i="1"/>
  <c r="I41" i="1" s="1"/>
  <c r="N41" i="1"/>
  <c r="G26" i="1"/>
  <c r="I26" i="1" s="1"/>
  <c r="N26" i="1"/>
  <c r="N91" i="1"/>
  <c r="P91" i="1" s="1"/>
  <c r="R91" i="1" s="1"/>
  <c r="G91" i="1"/>
  <c r="K91" i="1" s="1"/>
  <c r="G85" i="1"/>
  <c r="K85" i="1" s="1"/>
  <c r="N85" i="1"/>
  <c r="N65" i="1"/>
  <c r="G65" i="1"/>
  <c r="J65" i="1" s="1"/>
  <c r="G48" i="1"/>
  <c r="I48" i="1" s="1"/>
  <c r="N48" i="1"/>
  <c r="P48" i="1" s="1"/>
  <c r="R48" i="1" s="1"/>
  <c r="N59" i="1"/>
  <c r="P59" i="1" s="1"/>
  <c r="R59" i="1" s="1"/>
  <c r="G59" i="1"/>
  <c r="S59" i="1" s="1"/>
  <c r="G78" i="1"/>
  <c r="K78" i="1" s="1"/>
  <c r="N78" i="1"/>
  <c r="G37" i="1"/>
  <c r="I37" i="1" s="1"/>
  <c r="N37" i="1"/>
  <c r="P37" i="1" s="1"/>
  <c r="R37" i="1" s="1"/>
  <c r="G58" i="1"/>
  <c r="S58" i="1" s="1"/>
  <c r="N58" i="1"/>
  <c r="P58" i="1" s="1"/>
  <c r="R58" i="1" s="1"/>
  <c r="G52" i="1"/>
  <c r="I52" i="1" s="1"/>
  <c r="N52" i="1"/>
  <c r="P52" i="1" s="1"/>
  <c r="R52" i="1" s="1"/>
  <c r="G50" i="1"/>
  <c r="I50" i="1" s="1"/>
  <c r="N50" i="1"/>
  <c r="P50" i="1" s="1"/>
  <c r="R50" i="1" s="1"/>
  <c r="G40" i="1"/>
  <c r="I40" i="1" s="1"/>
  <c r="N40" i="1"/>
  <c r="G87" i="1"/>
  <c r="J87" i="1" s="1"/>
  <c r="N87" i="1"/>
  <c r="P87" i="1" s="1"/>
  <c r="R87" i="1" s="1"/>
  <c r="N100" i="1"/>
  <c r="G100" i="1"/>
  <c r="K100" i="1" s="1"/>
  <c r="G76" i="1"/>
  <c r="K76" i="1" s="1"/>
  <c r="N76" i="1"/>
  <c r="P76" i="1" s="1"/>
  <c r="R76" i="1" s="1"/>
  <c r="G28" i="1"/>
  <c r="I28" i="1" s="1"/>
  <c r="N28" i="1"/>
  <c r="G47" i="1"/>
  <c r="I47" i="1" s="1"/>
  <c r="N47" i="1"/>
  <c r="P47" i="1" s="1"/>
  <c r="R47" i="1" s="1"/>
  <c r="N39" i="1"/>
  <c r="G39" i="1"/>
  <c r="I39" i="1" s="1"/>
  <c r="G56" i="1"/>
  <c r="I56" i="1" s="1"/>
  <c r="N56" i="1"/>
  <c r="P56" i="1" s="1"/>
  <c r="R56" i="1" s="1"/>
  <c r="G24" i="1"/>
  <c r="H24" i="1" s="1"/>
  <c r="N24" i="1"/>
  <c r="G103" i="1"/>
  <c r="K103" i="1" s="1"/>
  <c r="N103" i="1"/>
  <c r="P103" i="1" s="1"/>
  <c r="R103" i="1" s="1"/>
  <c r="G69" i="1"/>
  <c r="J69" i="1" s="1"/>
  <c r="N69" i="1"/>
  <c r="P69" i="1" s="1"/>
  <c r="R69" i="1" s="1"/>
  <c r="G71" i="1"/>
  <c r="K71" i="1" s="1"/>
  <c r="N71" i="1"/>
  <c r="P71" i="1" s="1"/>
  <c r="R71" i="1" s="1"/>
  <c r="G36" i="1"/>
  <c r="J36" i="1" s="1"/>
  <c r="N36" i="1"/>
  <c r="N115" i="1"/>
  <c r="G115" i="1"/>
  <c r="K115" i="1" s="1"/>
  <c r="N31" i="1"/>
  <c r="G31" i="1"/>
  <c r="I31" i="1" s="1"/>
  <c r="N46" i="1"/>
  <c r="G46" i="1"/>
  <c r="I46" i="1" s="1"/>
  <c r="N38" i="1"/>
  <c r="P38" i="1" s="1"/>
  <c r="R38" i="1" s="1"/>
  <c r="G38" i="1"/>
  <c r="I38" i="1" s="1"/>
  <c r="G23" i="1"/>
  <c r="I23" i="1" s="1"/>
  <c r="N23" i="1"/>
  <c r="P23" i="1" s="1"/>
  <c r="R23" i="1" s="1"/>
  <c r="G89" i="1"/>
  <c r="K89" i="1" s="1"/>
  <c r="N89" i="1"/>
  <c r="P89" i="1" s="1"/>
  <c r="R89" i="1" s="1"/>
  <c r="G83" i="1"/>
  <c r="K83" i="1" s="1"/>
  <c r="N83" i="1"/>
  <c r="P83" i="1" s="1"/>
  <c r="R83" i="1" s="1"/>
  <c r="G63" i="1"/>
  <c r="J63" i="1" s="1"/>
  <c r="N63" i="1"/>
  <c r="G30" i="1"/>
  <c r="I30" i="1" s="1"/>
  <c r="N30" i="1"/>
  <c r="P30" i="1" s="1"/>
  <c r="R30" i="1" s="1"/>
  <c r="N45" i="1"/>
  <c r="G45" i="1"/>
  <c r="I45" i="1" s="1"/>
  <c r="N55" i="1"/>
  <c r="G55" i="1"/>
  <c r="I55" i="1" s="1"/>
  <c r="N101" i="1"/>
  <c r="P101" i="1" s="1"/>
  <c r="R101" i="1" s="1"/>
  <c r="G101" i="1"/>
  <c r="J101" i="1" s="1"/>
  <c r="G33" i="1"/>
  <c r="I33" i="1" s="1"/>
  <c r="N33" i="1"/>
  <c r="P33" i="1" s="1"/>
  <c r="R33" i="1" s="1"/>
  <c r="N79" i="1"/>
  <c r="G79" i="1"/>
  <c r="K79" i="1" s="1"/>
  <c r="P93" i="1"/>
  <c r="R93" i="1" s="1"/>
  <c r="G49" i="1"/>
  <c r="I49" i="1" s="1"/>
  <c r="N49" i="1"/>
  <c r="P49" i="1" s="1"/>
  <c r="R49" i="1" s="1"/>
  <c r="G29" i="1"/>
  <c r="I29" i="1" s="1"/>
  <c r="N29" i="1"/>
  <c r="P29" i="1" s="1"/>
  <c r="R29" i="1" s="1"/>
  <c r="N44" i="1"/>
  <c r="P44" i="1" s="1"/>
  <c r="R44" i="1" s="1"/>
  <c r="G44" i="1"/>
  <c r="I44" i="1" s="1"/>
  <c r="G60" i="1"/>
  <c r="S60" i="1" s="1"/>
  <c r="N60" i="1"/>
  <c r="G21" i="1"/>
  <c r="I21" i="1" s="1"/>
  <c r="N21" i="1"/>
  <c r="P21" i="1" s="1"/>
  <c r="R21" i="1" s="1"/>
  <c r="G72" i="1"/>
  <c r="K72" i="1" s="1"/>
  <c r="N72" i="1"/>
  <c r="P72" i="1" s="1"/>
  <c r="R72" i="1" s="1"/>
  <c r="G95" i="1"/>
  <c r="K95" i="1" s="1"/>
  <c r="N95" i="1"/>
  <c r="G67" i="1"/>
  <c r="J67" i="1" s="1"/>
  <c r="N67" i="1"/>
  <c r="P22" i="1"/>
  <c r="R22" i="1" s="1"/>
  <c r="P97" i="1"/>
  <c r="R97" i="1" s="1"/>
  <c r="E31" i="4"/>
  <c r="E80" i="4"/>
  <c r="G57" i="1"/>
  <c r="I57" i="1" s="1"/>
  <c r="P112" i="1"/>
  <c r="R112" i="1" s="1"/>
  <c r="P70" i="1"/>
  <c r="R70" i="1" s="1"/>
  <c r="P25" i="1"/>
  <c r="R25" i="1" s="1"/>
  <c r="E45" i="4"/>
  <c r="E11" i="4"/>
  <c r="E15" i="4"/>
  <c r="E22" i="4"/>
  <c r="G105" i="1"/>
  <c r="K105" i="1" s="1"/>
  <c r="G86" i="1"/>
  <c r="J86" i="1" s="1"/>
  <c r="P62" i="1"/>
  <c r="R62" i="1" s="1"/>
  <c r="P27" i="1"/>
  <c r="R27" i="1" s="1"/>
  <c r="P32" i="1"/>
  <c r="R32" i="1" s="1"/>
  <c r="P88" i="1"/>
  <c r="R88" i="1" s="1"/>
  <c r="E53" i="4"/>
  <c r="E35" i="4"/>
  <c r="N108" i="1"/>
  <c r="P108" i="1" s="1"/>
  <c r="R108" i="1" s="1"/>
  <c r="P92" i="1"/>
  <c r="R92" i="1" s="1"/>
  <c r="P116" i="1"/>
  <c r="R116" i="1" s="1"/>
  <c r="P77" i="1"/>
  <c r="R77" i="1" s="1"/>
  <c r="N107" i="1"/>
  <c r="P107" i="1" s="1"/>
  <c r="R107" i="1" s="1"/>
  <c r="P34" i="1"/>
  <c r="R34" i="1" s="1"/>
  <c r="E43" i="4"/>
  <c r="E20" i="4"/>
  <c r="P66" i="1"/>
  <c r="R66" i="1" s="1"/>
  <c r="P84" i="1"/>
  <c r="R84" i="1" s="1"/>
  <c r="P75" i="1"/>
  <c r="R75" i="1" s="1"/>
  <c r="P80" i="1"/>
  <c r="R80" i="1" s="1"/>
  <c r="N114" i="1"/>
  <c r="P114" i="1" s="1"/>
  <c r="R114" i="1" s="1"/>
  <c r="E34" i="4"/>
  <c r="E41" i="4"/>
  <c r="P61" i="1"/>
  <c r="R61" i="1" s="1"/>
  <c r="P82" i="1"/>
  <c r="R82" i="1" s="1"/>
  <c r="E26" i="4"/>
  <c r="E30" i="4"/>
  <c r="P99" i="1"/>
  <c r="R99" i="1" s="1"/>
  <c r="P68" i="1"/>
  <c r="R68" i="1" s="1"/>
  <c r="P117" i="1"/>
  <c r="R117" i="1" s="1"/>
  <c r="P64" i="1"/>
  <c r="R64" i="1" s="1"/>
  <c r="P53" i="1"/>
  <c r="R53" i="1" s="1"/>
  <c r="P74" i="1"/>
  <c r="R74" i="1" s="1"/>
  <c r="N110" i="1"/>
  <c r="P110" i="1" s="1"/>
  <c r="R110" i="1" s="1"/>
  <c r="P98" i="1"/>
  <c r="R98" i="1" s="1"/>
  <c r="E68" i="4"/>
  <c r="E27" i="4"/>
  <c r="E82" i="4"/>
  <c r="E86" i="4"/>
  <c r="N118" i="1"/>
  <c r="P118" i="1" s="1"/>
  <c r="R118" i="1" s="1"/>
  <c r="G122" i="1"/>
  <c r="K122" i="1" s="1"/>
  <c r="N122" i="1"/>
  <c r="I21" i="3"/>
  <c r="J21" i="3" s="1"/>
  <c r="I39" i="3"/>
  <c r="J39" i="3" s="1"/>
  <c r="I36" i="3"/>
  <c r="J36" i="3" s="1"/>
  <c r="I38" i="3"/>
  <c r="J38" i="3" s="1"/>
  <c r="I30" i="3"/>
  <c r="J30" i="3" s="1"/>
  <c r="I22" i="3"/>
  <c r="J22" i="3" s="1"/>
  <c r="W20" i="5"/>
  <c r="N94" i="1"/>
  <c r="P94" i="1" s="1"/>
  <c r="R94" i="1" s="1"/>
  <c r="G121" i="1"/>
  <c r="K121" i="1" s="1"/>
  <c r="N121" i="1"/>
  <c r="G120" i="1"/>
  <c r="K120" i="1" s="1"/>
  <c r="N120" i="1"/>
  <c r="H42" i="3"/>
  <c r="G25" i="3"/>
  <c r="G44" i="3"/>
  <c r="H28" i="3"/>
  <c r="H39" i="3"/>
  <c r="G35" i="3"/>
  <c r="N73" i="1"/>
  <c r="P73" i="1" s="1"/>
  <c r="R73" i="1" s="1"/>
  <c r="G45" i="3"/>
  <c r="G49" i="3"/>
  <c r="G36" i="3"/>
  <c r="I46" i="3"/>
  <c r="J46" i="3" s="1"/>
  <c r="F46" i="3"/>
  <c r="H46" i="3" s="1"/>
  <c r="G32" i="3"/>
  <c r="N102" i="1"/>
  <c r="P102" i="1" s="1"/>
  <c r="R102" i="1" s="1"/>
  <c r="H22" i="3"/>
  <c r="I31" i="3"/>
  <c r="J31" i="3" s="1"/>
  <c r="W15" i="5"/>
  <c r="D16" i="1"/>
  <c r="D19" i="1" s="1"/>
  <c r="D15" i="1"/>
  <c r="C19" i="1" s="1"/>
  <c r="G119" i="1"/>
  <c r="N119" i="1"/>
  <c r="P119" i="1" s="1"/>
  <c r="R119" i="1" s="1"/>
  <c r="C16" i="5"/>
  <c r="D18" i="5" s="1"/>
  <c r="M31" i="5"/>
  <c r="M58" i="5"/>
  <c r="M33" i="5"/>
  <c r="M32" i="5"/>
  <c r="M60" i="5"/>
  <c r="M43" i="5"/>
  <c r="M42" i="5"/>
  <c r="M45" i="5"/>
  <c r="M44" i="5"/>
  <c r="M50" i="5"/>
  <c r="M37" i="5"/>
  <c r="C15" i="5"/>
  <c r="M34" i="5"/>
  <c r="M48" i="5"/>
  <c r="M55" i="5"/>
  <c r="M38" i="5"/>
  <c r="M52" i="5"/>
  <c r="M59" i="5"/>
  <c r="M39" i="5"/>
  <c r="M49" i="5"/>
  <c r="M47" i="5"/>
  <c r="M53" i="5"/>
  <c r="M36" i="5"/>
  <c r="M35" i="5"/>
  <c r="M40" i="5"/>
  <c r="M30" i="5"/>
  <c r="M51" i="5"/>
  <c r="M54" i="5"/>
  <c r="M46" i="5"/>
  <c r="M57" i="5"/>
  <c r="M41" i="5"/>
  <c r="M56" i="5"/>
  <c r="M61" i="5"/>
  <c r="I51" i="3"/>
  <c r="J51" i="3" s="1"/>
  <c r="F51" i="3"/>
  <c r="H51" i="3" s="1"/>
  <c r="H48" i="3"/>
  <c r="G48" i="3"/>
  <c r="I40" i="3"/>
  <c r="J40" i="3" s="1"/>
  <c r="F40" i="3"/>
  <c r="H40" i="3" s="1"/>
  <c r="F26" i="3"/>
  <c r="H26" i="3" s="1"/>
  <c r="I26" i="3"/>
  <c r="J26" i="3" s="1"/>
  <c r="G24" i="3"/>
  <c r="H24" i="3"/>
  <c r="H29" i="3"/>
  <c r="G29" i="3"/>
  <c r="H34" i="3"/>
  <c r="F47" i="3"/>
  <c r="I47" i="3"/>
  <c r="J47" i="3" s="1"/>
  <c r="F31" i="3"/>
  <c r="H31" i="3" s="1"/>
  <c r="F23" i="3"/>
  <c r="G23" i="3" s="1"/>
  <c r="I23" i="3"/>
  <c r="G30" i="3"/>
  <c r="G50" i="3"/>
  <c r="G27" i="3"/>
  <c r="N33" i="5"/>
  <c r="P33" i="5" s="1"/>
  <c r="R33" i="5" s="1"/>
  <c r="W19" i="5"/>
  <c r="N21" i="5"/>
  <c r="P21" i="5" s="1"/>
  <c r="R21" i="5" s="1"/>
  <c r="I43" i="3"/>
  <c r="J43" i="3" s="1"/>
  <c r="N57" i="5"/>
  <c r="P57" i="5" s="1"/>
  <c r="R57" i="5" s="1"/>
  <c r="N41" i="5"/>
  <c r="P41" i="5" s="1"/>
  <c r="R41" i="5" s="1"/>
  <c r="W18" i="5"/>
  <c r="N29" i="5"/>
  <c r="P29" i="5" s="1"/>
  <c r="R29" i="5" s="1"/>
  <c r="N59" i="5"/>
  <c r="P59" i="5" s="1"/>
  <c r="W16" i="5"/>
  <c r="W6" i="5"/>
  <c r="H38" i="3"/>
  <c r="G43" i="3"/>
  <c r="N49" i="5"/>
  <c r="P49" i="5" s="1"/>
  <c r="R49" i="5" s="1"/>
  <c r="N53" i="5"/>
  <c r="P53" i="5" s="1"/>
  <c r="R53" i="5" s="1"/>
  <c r="W22" i="5"/>
  <c r="F18" i="3"/>
  <c r="I18" i="3"/>
  <c r="C11" i="1"/>
  <c r="C12" i="1"/>
  <c r="G26" i="3" l="1"/>
  <c r="P65" i="1"/>
  <c r="R65" i="1" s="1"/>
  <c r="P57" i="1"/>
  <c r="R57" i="1" s="1"/>
  <c r="P121" i="1"/>
  <c r="R121" i="1" s="1"/>
  <c r="P67" i="1"/>
  <c r="R67" i="1" s="1"/>
  <c r="P60" i="1"/>
  <c r="R60" i="1" s="1"/>
  <c r="P55" i="1"/>
  <c r="R55" i="1" s="1"/>
  <c r="P46" i="1"/>
  <c r="R46" i="1" s="1"/>
  <c r="P78" i="1"/>
  <c r="R78" i="1" s="1"/>
  <c r="P85" i="1"/>
  <c r="R85" i="1" s="1"/>
  <c r="P41" i="1"/>
  <c r="R41" i="1" s="1"/>
  <c r="P42" i="1"/>
  <c r="R42" i="1" s="1"/>
  <c r="P122" i="1"/>
  <c r="R122" i="1" s="1"/>
  <c r="P95" i="1"/>
  <c r="R95" i="1" s="1"/>
  <c r="P79" i="1"/>
  <c r="R79" i="1" s="1"/>
  <c r="P45" i="1"/>
  <c r="R45" i="1" s="1"/>
  <c r="P31" i="1"/>
  <c r="R31" i="1" s="1"/>
  <c r="P39" i="1"/>
  <c r="R39" i="1" s="1"/>
  <c r="P100" i="1"/>
  <c r="R100" i="1" s="1"/>
  <c r="P86" i="1"/>
  <c r="R86" i="1" s="1"/>
  <c r="P90" i="1"/>
  <c r="R90" i="1" s="1"/>
  <c r="P105" i="1"/>
  <c r="R105" i="1" s="1"/>
  <c r="P115" i="1"/>
  <c r="R115" i="1" s="1"/>
  <c r="P63" i="1"/>
  <c r="R63" i="1" s="1"/>
  <c r="P36" i="1"/>
  <c r="R36" i="1" s="1"/>
  <c r="P24" i="1"/>
  <c r="R24" i="1" s="1"/>
  <c r="P28" i="1"/>
  <c r="R28" i="1" s="1"/>
  <c r="P40" i="1"/>
  <c r="R40" i="1" s="1"/>
  <c r="P26" i="1"/>
  <c r="R26" i="1" s="1"/>
  <c r="M118" i="1"/>
  <c r="M122" i="1"/>
  <c r="G40" i="3"/>
  <c r="M120" i="1"/>
  <c r="M121" i="1"/>
  <c r="P120" i="1"/>
  <c r="R120" i="1" s="1"/>
  <c r="G51" i="3"/>
  <c r="G46" i="3"/>
  <c r="M119" i="1"/>
  <c r="M75" i="1"/>
  <c r="M56" i="1"/>
  <c r="M102" i="1"/>
  <c r="M80" i="1"/>
  <c r="M116" i="1"/>
  <c r="M61" i="1"/>
  <c r="M59" i="1"/>
  <c r="M83" i="1"/>
  <c r="M57" i="1"/>
  <c r="M92" i="1"/>
  <c r="M67" i="1"/>
  <c r="M68" i="1"/>
  <c r="M117" i="1"/>
  <c r="M79" i="1"/>
  <c r="M89" i="1"/>
  <c r="M106" i="1"/>
  <c r="M86" i="1"/>
  <c r="M76" i="1"/>
  <c r="M78" i="1"/>
  <c r="M114" i="1"/>
  <c r="M101" i="1"/>
  <c r="M62" i="1"/>
  <c r="M97" i="1"/>
  <c r="M105" i="1"/>
  <c r="M64" i="1"/>
  <c r="M81" i="1"/>
  <c r="M73" i="1"/>
  <c r="M71" i="1"/>
  <c r="M91" i="1"/>
  <c r="M70" i="1"/>
  <c r="M77" i="1"/>
  <c r="M95" i="1"/>
  <c r="M98" i="1"/>
  <c r="M85" i="1"/>
  <c r="M104" i="1"/>
  <c r="M82" i="1"/>
  <c r="M72" i="1"/>
  <c r="M107" i="1"/>
  <c r="M90" i="1"/>
  <c r="M115" i="1"/>
  <c r="M74" i="1"/>
  <c r="M65" i="1"/>
  <c r="M58" i="1"/>
  <c r="M100" i="1"/>
  <c r="M66" i="1"/>
  <c r="M54" i="1"/>
  <c r="M69" i="1"/>
  <c r="C15" i="1"/>
  <c r="M109" i="1"/>
  <c r="M113" i="1"/>
  <c r="M108" i="1"/>
  <c r="M60" i="1"/>
  <c r="M63" i="1"/>
  <c r="M112" i="1"/>
  <c r="M96" i="1"/>
  <c r="M111" i="1"/>
  <c r="M103" i="1"/>
  <c r="M110" i="1"/>
  <c r="M87" i="1"/>
  <c r="M88" i="1"/>
  <c r="M99" i="1"/>
  <c r="M94" i="1"/>
  <c r="M55" i="1"/>
  <c r="M93" i="1"/>
  <c r="M84" i="1"/>
  <c r="C16" i="1"/>
  <c r="D18" i="1" s="1"/>
  <c r="K119" i="1"/>
  <c r="M6" i="3"/>
  <c r="J23" i="3"/>
  <c r="E14" i="5"/>
  <c r="H23" i="3"/>
  <c r="G31" i="3"/>
  <c r="H47" i="3"/>
  <c r="G47" i="3"/>
  <c r="C18" i="5"/>
  <c r="F18" i="5"/>
  <c r="F19" i="5" s="1"/>
  <c r="G18" i="3"/>
  <c r="J18" i="3"/>
  <c r="H18" i="3"/>
  <c r="E14" i="1" l="1"/>
  <c r="F18" i="1"/>
  <c r="F19" i="1" s="1"/>
  <c r="C18" i="1"/>
  <c r="M5" i="3"/>
  <c r="M3" i="3"/>
  <c r="M4" i="3"/>
  <c r="M2" i="3"/>
  <c r="M1" i="3"/>
  <c r="M318" i="3" l="1"/>
  <c r="M286" i="3"/>
  <c r="M254" i="3"/>
  <c r="M222" i="3"/>
  <c r="M305" i="3"/>
  <c r="M264" i="3"/>
  <c r="M223" i="3"/>
  <c r="M188" i="3"/>
  <c r="M156" i="3"/>
  <c r="M124" i="3"/>
  <c r="M92" i="3"/>
  <c r="M177" i="3"/>
  <c r="M178" i="3"/>
  <c r="M297" i="3"/>
  <c r="M182" i="3"/>
  <c r="M309" i="3"/>
  <c r="M267" i="3"/>
  <c r="M37" i="3"/>
  <c r="M245" i="3"/>
  <c r="M307" i="3"/>
  <c r="M313" i="3"/>
  <c r="M206" i="3"/>
  <c r="M190" i="3"/>
  <c r="M69" i="3"/>
  <c r="M252" i="3"/>
  <c r="M154" i="3"/>
  <c r="M90" i="3"/>
  <c r="M24" i="3"/>
  <c r="M198" i="3"/>
  <c r="M310" i="3"/>
  <c r="M278" i="3"/>
  <c r="M246" i="3"/>
  <c r="M326" i="3"/>
  <c r="M294" i="3"/>
  <c r="M262" i="3"/>
  <c r="M230" i="3"/>
  <c r="M319" i="3"/>
  <c r="M273" i="3"/>
  <c r="M232" i="3"/>
  <c r="M196" i="3"/>
  <c r="M164" i="3"/>
  <c r="M132" i="3"/>
  <c r="M100" i="3"/>
  <c r="M186" i="3"/>
  <c r="M187" i="3"/>
  <c r="M316" i="3"/>
  <c r="M221" i="3"/>
  <c r="M126" i="3"/>
  <c r="M308" i="3"/>
  <c r="M167" i="3"/>
  <c r="M292" i="3"/>
  <c r="M339" i="3"/>
  <c r="M332" i="3"/>
  <c r="M237" i="3"/>
  <c r="M284" i="3"/>
  <c r="M85" i="3"/>
  <c r="M320" i="3"/>
  <c r="M268" i="3"/>
  <c r="M99" i="3"/>
  <c r="M38" i="3"/>
  <c r="M236" i="3"/>
  <c r="M330" i="3"/>
  <c r="M274" i="3"/>
  <c r="M226" i="3"/>
  <c r="M296" i="3"/>
  <c r="M241" i="3"/>
  <c r="M192" i="3"/>
  <c r="M148" i="3"/>
  <c r="M108" i="3"/>
  <c r="M179" i="3"/>
  <c r="M169" i="3"/>
  <c r="M240" i="3"/>
  <c r="M340" i="3"/>
  <c r="M251" i="3"/>
  <c r="M311" i="3"/>
  <c r="M323" i="3"/>
  <c r="M275" i="3"/>
  <c r="M33" i="3"/>
  <c r="M76" i="3"/>
  <c r="M151" i="3"/>
  <c r="M106" i="3"/>
  <c r="M31" i="3"/>
  <c r="M86" i="3"/>
  <c r="M23" i="3"/>
  <c r="M147" i="3"/>
  <c r="M77" i="3"/>
  <c r="M166" i="3"/>
  <c r="M263" i="3"/>
  <c r="M91" i="3"/>
  <c r="M22" i="3"/>
  <c r="M121" i="3"/>
  <c r="M71" i="3"/>
  <c r="M83" i="3"/>
  <c r="M44" i="3"/>
  <c r="M322" i="3"/>
  <c r="M270" i="3"/>
  <c r="M218" i="3"/>
  <c r="M289" i="3"/>
  <c r="M239" i="3"/>
  <c r="M184" i="3"/>
  <c r="M144" i="3"/>
  <c r="M104" i="3"/>
  <c r="M170" i="3"/>
  <c r="M162" i="3"/>
  <c r="M224" i="3"/>
  <c r="M299" i="3"/>
  <c r="M220" i="3"/>
  <c r="M295" i="3"/>
  <c r="M304" i="3"/>
  <c r="M272" i="3"/>
  <c r="M25" i="3"/>
  <c r="M60" i="3"/>
  <c r="M145" i="3"/>
  <c r="M101" i="3"/>
  <c r="M30" i="3"/>
  <c r="M79" i="3"/>
  <c r="M59" i="3"/>
  <c r="M141" i="3"/>
  <c r="M68" i="3"/>
  <c r="M138" i="3"/>
  <c r="M227" i="3"/>
  <c r="M89" i="3"/>
  <c r="M336" i="3"/>
  <c r="M114" i="3"/>
  <c r="M62" i="3"/>
  <c r="M26" i="3"/>
  <c r="M42" i="3"/>
  <c r="M314" i="3"/>
  <c r="M266" i="3"/>
  <c r="M337" i="3"/>
  <c r="M287" i="3"/>
  <c r="M225" i="3"/>
  <c r="M180" i="3"/>
  <c r="M140" i="3"/>
  <c r="M96" i="3"/>
  <c r="M210" i="3"/>
  <c r="M155" i="3"/>
  <c r="M189" i="3"/>
  <c r="M293" i="3"/>
  <c r="M181" i="3"/>
  <c r="M306" i="3"/>
  <c r="M258" i="3"/>
  <c r="M335" i="3"/>
  <c r="M280" i="3"/>
  <c r="M216" i="3"/>
  <c r="M176" i="3"/>
  <c r="M136" i="3"/>
  <c r="M211" i="3"/>
  <c r="M203" i="3"/>
  <c r="M153" i="3"/>
  <c r="M175" i="3"/>
  <c r="M283" i="3"/>
  <c r="M174" i="3"/>
  <c r="M235" i="3"/>
  <c r="M285" i="3"/>
  <c r="M253" i="3"/>
  <c r="M161" i="3"/>
  <c r="M46" i="3"/>
  <c r="M331" i="3"/>
  <c r="M88" i="3"/>
  <c r="M317" i="3"/>
  <c r="M63" i="3"/>
  <c r="M265" i="3"/>
  <c r="M117" i="3"/>
  <c r="M48" i="3"/>
  <c r="M105" i="3"/>
  <c r="M173" i="3"/>
  <c r="M73" i="3"/>
  <c r="M205" i="3"/>
  <c r="M107" i="3"/>
  <c r="M302" i="3"/>
  <c r="M250" i="3"/>
  <c r="M328" i="3"/>
  <c r="M271" i="3"/>
  <c r="M212" i="3"/>
  <c r="M172" i="3"/>
  <c r="M128" i="3"/>
  <c r="M209" i="3"/>
  <c r="M201" i="3"/>
  <c r="M300" i="3"/>
  <c r="M149" i="3"/>
  <c r="M327" i="3"/>
  <c r="M45" i="3"/>
  <c r="M229" i="3"/>
  <c r="M269" i="3"/>
  <c r="M213" i="3"/>
  <c r="M158" i="3"/>
  <c r="M39" i="3"/>
  <c r="M157" i="3"/>
  <c r="M81" i="3"/>
  <c r="M279" i="3"/>
  <c r="M54" i="3"/>
  <c r="M197" i="3"/>
  <c r="M115" i="3"/>
  <c r="M127" i="3"/>
  <c r="M98" i="3"/>
  <c r="M165" i="3"/>
  <c r="M64" i="3"/>
  <c r="M191" i="3"/>
  <c r="M102" i="3"/>
  <c r="M43" i="3"/>
  <c r="M35" i="3"/>
  <c r="M7" i="3"/>
  <c r="E5" i="3" s="1"/>
  <c r="M298" i="3"/>
  <c r="M242" i="3"/>
  <c r="M321" i="3"/>
  <c r="M257" i="3"/>
  <c r="M208" i="3"/>
  <c r="M168" i="3"/>
  <c r="M120" i="3"/>
  <c r="M202" i="3"/>
  <c r="M194" i="3"/>
  <c r="M281" i="3"/>
  <c r="M142" i="3"/>
  <c r="M324" i="3"/>
  <c r="M29" i="3"/>
  <c r="M219" i="3"/>
  <c r="M247" i="3"/>
  <c r="M199" i="3"/>
  <c r="M137" i="3"/>
  <c r="M32" i="3"/>
  <c r="M131" i="3"/>
  <c r="M72" i="3"/>
  <c r="M249" i="3"/>
  <c r="M52" i="3"/>
  <c r="M183" i="3"/>
  <c r="M110" i="3"/>
  <c r="M341" i="3"/>
  <c r="M75" i="3"/>
  <c r="M159" i="3"/>
  <c r="M57" i="3"/>
  <c r="M146" i="3"/>
  <c r="M95" i="3"/>
  <c r="M36" i="3"/>
  <c r="M111" i="3"/>
  <c r="M338" i="3"/>
  <c r="M290" i="3"/>
  <c r="M238" i="3"/>
  <c r="M312" i="3"/>
  <c r="M255" i="3"/>
  <c r="M204" i="3"/>
  <c r="M160" i="3"/>
  <c r="M116" i="3"/>
  <c r="M195" i="3"/>
  <c r="M185" i="3"/>
  <c r="M259" i="3"/>
  <c r="M135" i="3"/>
  <c r="M277" i="3"/>
  <c r="M21" i="3"/>
  <c r="M214" i="3"/>
  <c r="M329" i="3"/>
  <c r="M49" i="3"/>
  <c r="M134" i="3"/>
  <c r="M260" i="3"/>
  <c r="M125" i="3"/>
  <c r="M65" i="3"/>
  <c r="M217" i="3"/>
  <c r="M34" i="3"/>
  <c r="M163" i="3"/>
  <c r="M103" i="3"/>
  <c r="M301" i="3"/>
  <c r="M66" i="3"/>
  <c r="M119" i="3"/>
  <c r="M47" i="3"/>
  <c r="M143" i="3"/>
  <c r="M87" i="3"/>
  <c r="M123" i="3"/>
  <c r="M74" i="3"/>
  <c r="M152" i="3"/>
  <c r="M276" i="3"/>
  <c r="M53" i="3"/>
  <c r="M70" i="3"/>
  <c r="M130" i="3"/>
  <c r="M109" i="3"/>
  <c r="M112" i="3"/>
  <c r="M207" i="3"/>
  <c r="M231" i="3"/>
  <c r="M27" i="3"/>
  <c r="M325" i="3"/>
  <c r="M78" i="3"/>
  <c r="M334" i="3"/>
  <c r="M193" i="3"/>
  <c r="M288" i="3"/>
  <c r="M118" i="3"/>
  <c r="M315" i="3"/>
  <c r="M215" i="3"/>
  <c r="M55" i="3"/>
  <c r="M282" i="3"/>
  <c r="M171" i="3"/>
  <c r="M291" i="3"/>
  <c r="M113" i="3"/>
  <c r="M150" i="3"/>
  <c r="M93" i="3"/>
  <c r="M50" i="3"/>
  <c r="M234" i="3"/>
  <c r="M243" i="3"/>
  <c r="M256" i="3"/>
  <c r="M94" i="3"/>
  <c r="M122" i="3"/>
  <c r="M80" i="3"/>
  <c r="M28" i="3"/>
  <c r="M303" i="3"/>
  <c r="M133" i="3"/>
  <c r="M41" i="3"/>
  <c r="M56" i="3"/>
  <c r="M84" i="3"/>
  <c r="M40" i="3"/>
  <c r="M67" i="3"/>
  <c r="M248" i="3"/>
  <c r="M261" i="3"/>
  <c r="M244" i="3"/>
  <c r="M82" i="3"/>
  <c r="M61" i="3"/>
  <c r="M233" i="3"/>
  <c r="M51" i="3"/>
  <c r="M228" i="3"/>
  <c r="M129" i="3"/>
  <c r="M58" i="3"/>
  <c r="M200" i="3"/>
  <c r="M333" i="3"/>
  <c r="M97" i="3"/>
  <c r="M139" i="3"/>
  <c r="E4" i="3"/>
  <c r="N311" i="3"/>
  <c r="N279" i="3"/>
  <c r="N247" i="3"/>
  <c r="N216" i="3"/>
  <c r="N184" i="3"/>
  <c r="N152" i="3"/>
  <c r="N120" i="3"/>
  <c r="N333" i="3"/>
  <c r="N292" i="3"/>
  <c r="N246" i="3"/>
  <c r="N330" i="3"/>
  <c r="N268" i="3"/>
  <c r="N312" i="3"/>
  <c r="N274" i="3"/>
  <c r="N331" i="3"/>
  <c r="N299" i="3"/>
  <c r="N267" i="3"/>
  <c r="N235" i="3"/>
  <c r="N204" i="3"/>
  <c r="N172" i="3"/>
  <c r="N140" i="3"/>
  <c r="N108" i="3"/>
  <c r="N317" i="3"/>
  <c r="N276" i="3"/>
  <c r="N230" i="3"/>
  <c r="N318" i="3"/>
  <c r="N256" i="3"/>
  <c r="N298" i="3"/>
  <c r="N319" i="3"/>
  <c r="N275" i="3"/>
  <c r="N231" i="3"/>
  <c r="N192" i="3"/>
  <c r="N148" i="3"/>
  <c r="N104" i="3"/>
  <c r="N301" i="3"/>
  <c r="N244" i="3"/>
  <c r="N313" i="3"/>
  <c r="N242" i="3"/>
  <c r="N248" i="3"/>
  <c r="N341" i="3"/>
  <c r="N165" i="3"/>
  <c r="N321" i="3"/>
  <c r="N143" i="3"/>
  <c r="N102" i="3"/>
  <c r="N62" i="3"/>
  <c r="N289" i="3"/>
  <c r="N183" i="3"/>
  <c r="N201" i="3"/>
  <c r="N135" i="3"/>
  <c r="N94" i="3"/>
  <c r="N64" i="3"/>
  <c r="N252" i="3"/>
  <c r="N28" i="3"/>
  <c r="N203" i="3"/>
  <c r="N52" i="3"/>
  <c r="N179" i="3"/>
  <c r="N61" i="3"/>
  <c r="N290" i="3"/>
  <c r="N75" i="3"/>
  <c r="N159" i="3"/>
  <c r="N121" i="3"/>
  <c r="N29" i="3"/>
  <c r="N85" i="3"/>
  <c r="N81" i="3"/>
  <c r="N31" i="3"/>
  <c r="N307" i="3"/>
  <c r="N263" i="3"/>
  <c r="N223" i="3"/>
  <c r="N180" i="3"/>
  <c r="N136" i="3"/>
  <c r="N96" i="3"/>
  <c r="N285" i="3"/>
  <c r="N228" i="3"/>
  <c r="N280" i="3"/>
  <c r="N305" i="3"/>
  <c r="N236" i="3"/>
  <c r="N284" i="3"/>
  <c r="N157" i="3"/>
  <c r="N264" i="3"/>
  <c r="N134" i="3"/>
  <c r="N86" i="3"/>
  <c r="N54" i="3"/>
  <c r="N232" i="3"/>
  <c r="N282" i="3"/>
  <c r="N189" i="3"/>
  <c r="N126" i="3"/>
  <c r="N88" i="3"/>
  <c r="N56" i="3"/>
  <c r="N185" i="3"/>
  <c r="N199" i="3"/>
  <c r="N171" i="3"/>
  <c r="N27" i="3"/>
  <c r="N163" i="3"/>
  <c r="N41" i="3"/>
  <c r="N178" i="3"/>
  <c r="N44" i="3"/>
  <c r="N210" i="3"/>
  <c r="N107" i="3"/>
  <c r="N186" i="3"/>
  <c r="N53" i="3"/>
  <c r="N65" i="3"/>
  <c r="N303" i="3"/>
  <c r="N259" i="3"/>
  <c r="N219" i="3"/>
  <c r="N176" i="3"/>
  <c r="N132" i="3"/>
  <c r="N340" i="3"/>
  <c r="N278" i="3"/>
  <c r="N221" i="3"/>
  <c r="N273" i="3"/>
  <c r="N300" i="3"/>
  <c r="N234" i="3"/>
  <c r="N265" i="3"/>
  <c r="N153" i="3"/>
  <c r="N245" i="3"/>
  <c r="N127" i="3"/>
  <c r="N82" i="3"/>
  <c r="N50" i="3"/>
  <c r="N327" i="3"/>
  <c r="N287" i="3"/>
  <c r="N243" i="3"/>
  <c r="N200" i="3"/>
  <c r="N160" i="3"/>
  <c r="N116" i="3"/>
  <c r="N310" i="3"/>
  <c r="N260" i="3"/>
  <c r="N325" i="3"/>
  <c r="N254" i="3"/>
  <c r="N286" i="3"/>
  <c r="N222" i="3"/>
  <c r="N177" i="3"/>
  <c r="N296" i="3"/>
  <c r="N207" i="3"/>
  <c r="N111" i="3"/>
  <c r="N70" i="3"/>
  <c r="N26" i="3"/>
  <c r="N195" i="3"/>
  <c r="N250" i="3"/>
  <c r="N149" i="3"/>
  <c r="N103" i="3"/>
  <c r="N72" i="3"/>
  <c r="N22" i="3"/>
  <c r="N67" i="3"/>
  <c r="N131" i="3"/>
  <c r="N79" i="3"/>
  <c r="N258" i="3"/>
  <c r="N115" i="3"/>
  <c r="N89" i="3"/>
  <c r="N105" i="3"/>
  <c r="N206" i="3"/>
  <c r="N146" i="3"/>
  <c r="N43" i="3"/>
  <c r="N137" i="3"/>
  <c r="N99" i="3"/>
  <c r="N33" i="3"/>
  <c r="N335" i="3"/>
  <c r="N251" i="3"/>
  <c r="N164" i="3"/>
  <c r="N324" i="3"/>
  <c r="N332" i="3"/>
  <c r="N288" i="3"/>
  <c r="N215" i="3"/>
  <c r="N214" i="3"/>
  <c r="N74" i="3"/>
  <c r="N202" i="3"/>
  <c r="N194" i="3"/>
  <c r="N110" i="3"/>
  <c r="N46" i="3"/>
  <c r="N35" i="3"/>
  <c r="N139" i="3"/>
  <c r="N174" i="3"/>
  <c r="N37" i="3"/>
  <c r="N57" i="3"/>
  <c r="N129" i="3"/>
  <c r="N158" i="3"/>
  <c r="N24" i="3"/>
  <c r="N323" i="3"/>
  <c r="N239" i="3"/>
  <c r="N156" i="3"/>
  <c r="N308" i="3"/>
  <c r="N320" i="3"/>
  <c r="N281" i="3"/>
  <c r="N170" i="3"/>
  <c r="N169" i="3"/>
  <c r="N66" i="3"/>
  <c r="N197" i="3"/>
  <c r="N187" i="3"/>
  <c r="N101" i="3"/>
  <c r="N38" i="3"/>
  <c r="N21" i="3"/>
  <c r="N92" i="3"/>
  <c r="N150" i="3"/>
  <c r="N328" i="3"/>
  <c r="N314" i="3"/>
  <c r="N114" i="3"/>
  <c r="N155" i="3"/>
  <c r="N47" i="3"/>
  <c r="N315" i="3"/>
  <c r="N227" i="3"/>
  <c r="N144" i="3"/>
  <c r="N294" i="3"/>
  <c r="N306" i="3"/>
  <c r="N241" i="3"/>
  <c r="N161" i="3"/>
  <c r="N141" i="3"/>
  <c r="N58" i="3"/>
  <c r="N190" i="3"/>
  <c r="N182" i="3"/>
  <c r="N91" i="3"/>
  <c r="N30" i="3"/>
  <c r="N225" i="3"/>
  <c r="N63" i="3"/>
  <c r="N147" i="3"/>
  <c r="N257" i="3"/>
  <c r="N211" i="3"/>
  <c r="N87" i="3"/>
  <c r="N97" i="3"/>
  <c r="N49" i="3"/>
  <c r="N295" i="3"/>
  <c r="N212" i="3"/>
  <c r="N128" i="3"/>
  <c r="N269" i="3"/>
  <c r="N266" i="3"/>
  <c r="N229" i="3"/>
  <c r="N151" i="3"/>
  <c r="N125" i="3"/>
  <c r="N42" i="3"/>
  <c r="N329" i="3"/>
  <c r="N175" i="3"/>
  <c r="N84" i="3"/>
  <c r="N309" i="3"/>
  <c r="N213" i="3"/>
  <c r="N45" i="3"/>
  <c r="N122" i="3"/>
  <c r="N166" i="3"/>
  <c r="N173" i="3"/>
  <c r="N71" i="3"/>
  <c r="N69" i="3"/>
  <c r="N90" i="3"/>
  <c r="N291" i="3"/>
  <c r="N208" i="3"/>
  <c r="N124" i="3"/>
  <c r="N262" i="3"/>
  <c r="N261" i="3"/>
  <c r="N224" i="3"/>
  <c r="N334" i="3"/>
  <c r="N118" i="3"/>
  <c r="N34" i="3"/>
  <c r="N272" i="3"/>
  <c r="N142" i="3"/>
  <c r="N80" i="3"/>
  <c r="N238" i="3"/>
  <c r="N154" i="3"/>
  <c r="N93" i="3"/>
  <c r="N77" i="3"/>
  <c r="N138" i="3"/>
  <c r="N233" i="3"/>
  <c r="N55" i="3"/>
  <c r="N39" i="3"/>
  <c r="N106" i="3"/>
  <c r="N283" i="3"/>
  <c r="N196" i="3"/>
  <c r="N112" i="3"/>
  <c r="N253" i="3"/>
  <c r="N249" i="3"/>
  <c r="N217" i="3"/>
  <c r="N277" i="3"/>
  <c r="N109" i="3"/>
  <c r="N336" i="3"/>
  <c r="N316" i="3"/>
  <c r="N133" i="3"/>
  <c r="N76" i="3"/>
  <c r="N145" i="3"/>
  <c r="N113" i="3"/>
  <c r="N73" i="3"/>
  <c r="N48" i="3"/>
  <c r="N130" i="3"/>
  <c r="N205" i="3"/>
  <c r="N36" i="3"/>
  <c r="N32" i="3"/>
  <c r="N271" i="3"/>
  <c r="N188" i="3"/>
  <c r="N100" i="3"/>
  <c r="N237" i="3"/>
  <c r="N338" i="3"/>
  <c r="N322" i="3"/>
  <c r="N302" i="3"/>
  <c r="N95" i="3"/>
  <c r="N270" i="3"/>
  <c r="N297" i="3"/>
  <c r="N119" i="3"/>
  <c r="N68" i="3"/>
  <c r="N123" i="3"/>
  <c r="N198" i="3"/>
  <c r="N304" i="3"/>
  <c r="N23" i="3"/>
  <c r="N98" i="3"/>
  <c r="N191" i="3"/>
  <c r="N220" i="3"/>
  <c r="N25" i="3"/>
  <c r="N326" i="3"/>
  <c r="N117" i="3"/>
  <c r="N181" i="3"/>
  <c r="N337" i="3"/>
  <c r="N60" i="3"/>
  <c r="N40" i="3"/>
  <c r="N293" i="3"/>
  <c r="N83" i="3"/>
  <c r="N218" i="3"/>
  <c r="N167" i="3"/>
  <c r="N226" i="3"/>
  <c r="N193" i="3"/>
  <c r="N339" i="3"/>
  <c r="N78" i="3"/>
  <c r="N59" i="3"/>
  <c r="N255" i="3"/>
  <c r="N209" i="3"/>
  <c r="N51" i="3"/>
  <c r="N168" i="3"/>
  <c r="N240" i="3"/>
  <c r="N162" i="3"/>
  <c r="O41" i="3"/>
  <c r="O37" i="3"/>
  <c r="O34" i="3"/>
  <c r="O30" i="3"/>
  <c r="O315" i="3"/>
  <c r="O283" i="3"/>
  <c r="O49" i="3"/>
  <c r="O45" i="3"/>
  <c r="O50" i="3"/>
  <c r="O46" i="3"/>
  <c r="O311" i="3"/>
  <c r="O279" i="3"/>
  <c r="O247" i="3"/>
  <c r="O340" i="3"/>
  <c r="O294" i="3"/>
  <c r="O253" i="3"/>
  <c r="O209" i="3"/>
  <c r="O177" i="3"/>
  <c r="O145" i="3"/>
  <c r="O113" i="3"/>
  <c r="O214" i="3"/>
  <c r="O168" i="3"/>
  <c r="O183" i="3"/>
  <c r="O325" i="3"/>
  <c r="O210" i="3"/>
  <c r="O138" i="3"/>
  <c r="O305" i="3"/>
  <c r="O195" i="3"/>
  <c r="O304" i="3"/>
  <c r="O313" i="3"/>
  <c r="O300" i="3"/>
  <c r="O40" i="3"/>
  <c r="O48" i="3"/>
  <c r="O52" i="3"/>
  <c r="O43" i="3"/>
  <c r="O38" i="3"/>
  <c r="O327" i="3"/>
  <c r="O295" i="3"/>
  <c r="O263" i="3"/>
  <c r="O231" i="3"/>
  <c r="O317" i="3"/>
  <c r="O276" i="3"/>
  <c r="O230" i="3"/>
  <c r="O193" i="3"/>
  <c r="O161" i="3"/>
  <c r="O129" i="3"/>
  <c r="O97" i="3"/>
  <c r="O191" i="3"/>
  <c r="O206" i="3"/>
  <c r="O160" i="3"/>
  <c r="O268" i="3"/>
  <c r="O159" i="3"/>
  <c r="O318" i="3"/>
  <c r="O248" i="3"/>
  <c r="O90" i="3"/>
  <c r="O238" i="3"/>
  <c r="O250" i="3"/>
  <c r="O234" i="3"/>
  <c r="O25" i="3"/>
  <c r="O21" i="3"/>
  <c r="O31" i="3"/>
  <c r="O23" i="3"/>
  <c r="O323" i="3"/>
  <c r="O291" i="3"/>
  <c r="O24" i="3"/>
  <c r="O42" i="3"/>
  <c r="O335" i="3"/>
  <c r="O271" i="3"/>
  <c r="O227" i="3"/>
  <c r="O301" i="3"/>
  <c r="O244" i="3"/>
  <c r="O189" i="3"/>
  <c r="O149" i="3"/>
  <c r="O105" i="3"/>
  <c r="O184" i="3"/>
  <c r="O190" i="3"/>
  <c r="O306" i="3"/>
  <c r="O155" i="3"/>
  <c r="O336" i="3"/>
  <c r="O154" i="3"/>
  <c r="O178" i="3"/>
  <c r="O322" i="3"/>
  <c r="O296" i="3"/>
  <c r="O106" i="3"/>
  <c r="O194" i="3"/>
  <c r="O236" i="3"/>
  <c r="O108" i="3"/>
  <c r="O212" i="3"/>
  <c r="O68" i="3"/>
  <c r="O144" i="3"/>
  <c r="O71" i="3"/>
  <c r="O135" i="3"/>
  <c r="O312" i="3"/>
  <c r="O85" i="3"/>
  <c r="O226" i="3"/>
  <c r="O67" i="3"/>
  <c r="O56" i="3"/>
  <c r="O32" i="3"/>
  <c r="O27" i="3"/>
  <c r="O331" i="3"/>
  <c r="O267" i="3"/>
  <c r="O223" i="3"/>
  <c r="O292" i="3"/>
  <c r="O237" i="3"/>
  <c r="O185" i="3"/>
  <c r="O141" i="3"/>
  <c r="O101" i="3"/>
  <c r="O182" i="3"/>
  <c r="O176" i="3"/>
  <c r="O290" i="3"/>
  <c r="O147" i="3"/>
  <c r="O289" i="3"/>
  <c r="O150" i="3"/>
  <c r="O332" i="3"/>
  <c r="O284" i="3"/>
  <c r="O261" i="3"/>
  <c r="O104" i="3"/>
  <c r="O180" i="3"/>
  <c r="O217" i="3"/>
  <c r="O86" i="3"/>
  <c r="O130" i="3"/>
  <c r="O59" i="3"/>
  <c r="O127" i="3"/>
  <c r="O64" i="3"/>
  <c r="O119" i="3"/>
  <c r="O274" i="3"/>
  <c r="O78" i="3"/>
  <c r="O172" i="3"/>
  <c r="O60" i="3"/>
  <c r="O33" i="3"/>
  <c r="O47" i="3"/>
  <c r="O319" i="3"/>
  <c r="O259" i="3"/>
  <c r="O219" i="3"/>
  <c r="O285" i="3"/>
  <c r="O228" i="3"/>
  <c r="O181" i="3"/>
  <c r="O137" i="3"/>
  <c r="O93" i="3"/>
  <c r="O175" i="3"/>
  <c r="O174" i="3"/>
  <c r="O252" i="3"/>
  <c r="O140" i="3"/>
  <c r="O286" i="3"/>
  <c r="O330" i="3"/>
  <c r="O316" i="3"/>
  <c r="O281" i="3"/>
  <c r="O225" i="3"/>
  <c r="O99" i="3"/>
  <c r="O171" i="3"/>
  <c r="O179" i="3"/>
  <c r="O77" i="3"/>
  <c r="O110" i="3"/>
  <c r="O132" i="3"/>
  <c r="O82" i="3"/>
  <c r="O288" i="3"/>
  <c r="O114" i="3"/>
  <c r="O220" i="3"/>
  <c r="O69" i="3"/>
  <c r="O134" i="3"/>
  <c r="O94" i="3"/>
  <c r="O28" i="3"/>
  <c r="O35" i="3"/>
  <c r="O307" i="3"/>
  <c r="O255" i="3"/>
  <c r="O333" i="3"/>
  <c r="O278" i="3"/>
  <c r="O221" i="3"/>
  <c r="O173" i="3"/>
  <c r="O133" i="3"/>
  <c r="O89" i="3"/>
  <c r="O166" i="3"/>
  <c r="O167" i="3"/>
  <c r="O249" i="3"/>
  <c r="O124" i="3"/>
  <c r="O270" i="3"/>
  <c r="O320" i="3"/>
  <c r="O297" i="3"/>
  <c r="O265" i="3"/>
  <c r="O204" i="3"/>
  <c r="O81" i="3"/>
  <c r="O164" i="3"/>
  <c r="O136" i="3"/>
  <c r="O70" i="3"/>
  <c r="O103" i="3"/>
  <c r="O277" i="3"/>
  <c r="O73" i="3"/>
  <c r="O264" i="3"/>
  <c r="O112" i="3"/>
  <c r="O186" i="3"/>
  <c r="O62" i="3"/>
  <c r="O126" i="3"/>
  <c r="O92" i="3"/>
  <c r="O36" i="3"/>
  <c r="O51" i="3"/>
  <c r="O303" i="3"/>
  <c r="O251" i="3"/>
  <c r="O326" i="3"/>
  <c r="O269" i="3"/>
  <c r="O213" i="3"/>
  <c r="O169" i="3"/>
  <c r="O125" i="3"/>
  <c r="O216" i="3"/>
  <c r="O215" i="3"/>
  <c r="O158" i="3"/>
  <c r="O233" i="3"/>
  <c r="O337" i="3"/>
  <c r="O232" i="3"/>
  <c r="O314" i="3"/>
  <c r="O266" i="3"/>
  <c r="O224" i="3"/>
  <c r="O148" i="3"/>
  <c r="O74" i="3"/>
  <c r="O142" i="3"/>
  <c r="O128" i="3"/>
  <c r="O61" i="3"/>
  <c r="O98" i="3"/>
  <c r="O241" i="3"/>
  <c r="O66" i="3"/>
  <c r="O240" i="3"/>
  <c r="O107" i="3"/>
  <c r="O152" i="3"/>
  <c r="O53" i="3"/>
  <c r="O123" i="3"/>
  <c r="O63" i="3"/>
  <c r="O44" i="3"/>
  <c r="O22" i="3"/>
  <c r="O299" i="3"/>
  <c r="O243" i="3"/>
  <c r="O324" i="3"/>
  <c r="O262" i="3"/>
  <c r="O205" i="3"/>
  <c r="O165" i="3"/>
  <c r="O121" i="3"/>
  <c r="O207" i="3"/>
  <c r="O208" i="3"/>
  <c r="O151" i="3"/>
  <c r="O203" i="3"/>
  <c r="O321" i="3"/>
  <c r="O229" i="3"/>
  <c r="O273" i="3"/>
  <c r="O256" i="3"/>
  <c r="O218" i="3"/>
  <c r="O131" i="3"/>
  <c r="O65" i="3"/>
  <c r="O139" i="3"/>
  <c r="O122" i="3"/>
  <c r="O54" i="3"/>
  <c r="O96" i="3"/>
  <c r="O222" i="3"/>
  <c r="O57" i="3"/>
  <c r="O187" i="3"/>
  <c r="O100" i="3"/>
  <c r="O143" i="3"/>
  <c r="O298" i="3"/>
  <c r="O116" i="3"/>
  <c r="O79" i="3"/>
  <c r="O29" i="3"/>
  <c r="O39" i="3"/>
  <c r="O287" i="3"/>
  <c r="O239" i="3"/>
  <c r="O310" i="3"/>
  <c r="O260" i="3"/>
  <c r="O201" i="3"/>
  <c r="O157" i="3"/>
  <c r="O117" i="3"/>
  <c r="O200" i="3"/>
  <c r="O199" i="3"/>
  <c r="O328" i="3"/>
  <c r="O196" i="3"/>
  <c r="O302" i="3"/>
  <c r="O202" i="3"/>
  <c r="O257" i="3"/>
  <c r="O341" i="3"/>
  <c r="O170" i="3"/>
  <c r="O118" i="3"/>
  <c r="O58" i="3"/>
  <c r="O293" i="3"/>
  <c r="O120" i="3"/>
  <c r="O329" i="3"/>
  <c r="O84" i="3"/>
  <c r="O211" i="3"/>
  <c r="O91" i="3"/>
  <c r="O162" i="3"/>
  <c r="O87" i="3"/>
  <c r="O102" i="3"/>
  <c r="O272" i="3"/>
  <c r="O83" i="3"/>
  <c r="O88" i="3"/>
  <c r="O246" i="3"/>
  <c r="O280" i="3"/>
  <c r="O115" i="3"/>
  <c r="O245" i="3"/>
  <c r="O197" i="3"/>
  <c r="O188" i="3"/>
  <c r="O242" i="3"/>
  <c r="O76" i="3"/>
  <c r="O153" i="3"/>
  <c r="O254" i="3"/>
  <c r="O75" i="3"/>
  <c r="O72" i="3"/>
  <c r="O26" i="3"/>
  <c r="O109" i="3"/>
  <c r="O338" i="3"/>
  <c r="O156" i="3"/>
  <c r="O339" i="3"/>
  <c r="O198" i="3"/>
  <c r="O334" i="3"/>
  <c r="O80" i="3"/>
  <c r="O275" i="3"/>
  <c r="O192" i="3"/>
  <c r="O111" i="3"/>
  <c r="O146" i="3"/>
  <c r="O235" i="3"/>
  <c r="O309" i="3"/>
  <c r="O282" i="3"/>
  <c r="O55" i="3"/>
  <c r="O308" i="3"/>
  <c r="O163" i="3"/>
  <c r="O258" i="3"/>
  <c r="O95" i="3"/>
  <c r="E6" i="3"/>
  <c r="E9" i="3" s="1"/>
  <c r="E10" i="3" s="1"/>
  <c r="M18" i="3"/>
  <c r="N18" i="3"/>
  <c r="O18" i="3"/>
  <c r="Z13" i="3" l="1"/>
  <c r="K43" i="3"/>
  <c r="K331" i="3"/>
  <c r="K210" i="3"/>
  <c r="K130" i="3"/>
  <c r="K213" i="3"/>
  <c r="K136" i="3"/>
  <c r="K164" i="3"/>
  <c r="K259" i="3"/>
  <c r="K120" i="3"/>
  <c r="K193" i="3"/>
  <c r="K117" i="3"/>
  <c r="K95" i="3"/>
  <c r="K60" i="3"/>
  <c r="K74" i="3"/>
  <c r="K101" i="3"/>
  <c r="K298" i="3"/>
  <c r="K284" i="3"/>
  <c r="K314" i="3"/>
  <c r="K300" i="3"/>
  <c r="Z19" i="3"/>
  <c r="K55" i="3"/>
  <c r="K173" i="3"/>
  <c r="K299" i="3"/>
  <c r="K33" i="3"/>
  <c r="K97" i="3"/>
  <c r="K65" i="3"/>
  <c r="K73" i="3"/>
  <c r="K262" i="3"/>
  <c r="K337" i="3"/>
  <c r="Z11" i="3"/>
  <c r="K320" i="3"/>
  <c r="K116" i="3"/>
  <c r="K309" i="3"/>
  <c r="K163" i="3"/>
  <c r="K235" i="3"/>
  <c r="K23" i="3"/>
  <c r="K288" i="3"/>
  <c r="K87" i="3"/>
  <c r="K86" i="3"/>
  <c r="Z14" i="3"/>
  <c r="K332" i="3"/>
  <c r="K297" i="3"/>
  <c r="K198" i="3"/>
  <c r="K118" i="3"/>
  <c r="K179" i="3"/>
  <c r="K330" i="3"/>
  <c r="K323" i="3"/>
  <c r="K243" i="3"/>
  <c r="K113" i="3"/>
  <c r="K133" i="3"/>
  <c r="K91" i="3"/>
  <c r="K78" i="3"/>
  <c r="K245" i="3"/>
  <c r="K310" i="3"/>
  <c r="K77" i="3"/>
  <c r="K230" i="3"/>
  <c r="Z12" i="3"/>
  <c r="K261" i="3"/>
  <c r="K41" i="3"/>
  <c r="Z3" i="3"/>
  <c r="K135" i="3"/>
  <c r="K225" i="3"/>
  <c r="Z15" i="3"/>
  <c r="K44" i="3"/>
  <c r="K155" i="3"/>
  <c r="K176" i="3"/>
  <c r="K141" i="3"/>
  <c r="K294" i="3"/>
  <c r="K188" i="3"/>
  <c r="K265" i="3"/>
  <c r="Z20" i="3"/>
  <c r="K234" i="3"/>
  <c r="K341" i="3"/>
  <c r="K204" i="3"/>
  <c r="K281" i="3"/>
  <c r="K51" i="3"/>
  <c r="K22" i="3"/>
  <c r="K105" i="3"/>
  <c r="K221" i="3"/>
  <c r="K129" i="3"/>
  <c r="K174" i="3"/>
  <c r="K296" i="3"/>
  <c r="Z2" i="3"/>
  <c r="K316" i="3"/>
  <c r="K290" i="3"/>
  <c r="K194" i="3"/>
  <c r="K114" i="3"/>
  <c r="K172" i="3"/>
  <c r="K327" i="3"/>
  <c r="K301" i="3"/>
  <c r="K227" i="3"/>
  <c r="K70" i="3"/>
  <c r="K82" i="3"/>
  <c r="K80" i="3"/>
  <c r="K71" i="3"/>
  <c r="K239" i="3"/>
  <c r="K253" i="3"/>
  <c r="K108" i="3"/>
  <c r="K195" i="3"/>
  <c r="K26" i="3"/>
  <c r="K197" i="3"/>
  <c r="Z5" i="3"/>
  <c r="K37" i="3"/>
  <c r="K229" i="3"/>
  <c r="K339" i="3"/>
  <c r="K90" i="3"/>
  <c r="K244" i="3"/>
  <c r="K36" i="3"/>
  <c r="K268" i="3"/>
  <c r="K274" i="3"/>
  <c r="K182" i="3"/>
  <c r="K212" i="3"/>
  <c r="K156" i="3"/>
  <c r="K273" i="3"/>
  <c r="K199" i="3"/>
  <c r="K177" i="3"/>
  <c r="K63" i="3"/>
  <c r="K59" i="3"/>
  <c r="K57" i="3"/>
  <c r="K326" i="3"/>
  <c r="K140" i="3"/>
  <c r="K148" i="3"/>
  <c r="K84" i="3"/>
  <c r="K115" i="3"/>
  <c r="K102" i="3"/>
  <c r="K240" i="3"/>
  <c r="K48" i="3"/>
  <c r="K307" i="3"/>
  <c r="K279" i="3"/>
  <c r="K122" i="3"/>
  <c r="K276" i="3"/>
  <c r="K107" i="3"/>
  <c r="K200" i="3"/>
  <c r="K250" i="3"/>
  <c r="K160" i="3"/>
  <c r="K94" i="3"/>
  <c r="K216" i="3"/>
  <c r="K40" i="3"/>
  <c r="Z8" i="3"/>
  <c r="K291" i="3"/>
  <c r="K106" i="3"/>
  <c r="K228" i="3"/>
  <c r="Z18" i="3"/>
  <c r="K88" i="3"/>
  <c r="K68" i="3"/>
  <c r="K302" i="3"/>
  <c r="K52" i="3"/>
  <c r="K252" i="3"/>
  <c r="K267" i="3"/>
  <c r="K178" i="3"/>
  <c r="K205" i="3"/>
  <c r="K149" i="3"/>
  <c r="K270" i="3"/>
  <c r="K192" i="3"/>
  <c r="K161" i="3"/>
  <c r="K269" i="3"/>
  <c r="K121" i="3"/>
  <c r="K76" i="3"/>
  <c r="K255" i="3"/>
  <c r="K137" i="3"/>
  <c r="K131" i="3"/>
  <c r="Z24" i="3"/>
  <c r="K98" i="3"/>
  <c r="K166" i="3"/>
  <c r="K272" i="3"/>
  <c r="Z17" i="3"/>
  <c r="K128" i="3"/>
  <c r="K289" i="3"/>
  <c r="K154" i="3"/>
  <c r="K308" i="3"/>
  <c r="Z9" i="3"/>
  <c r="K152" i="3"/>
  <c r="K54" i="3"/>
  <c r="K295" i="3"/>
  <c r="K126" i="3"/>
  <c r="K248" i="3"/>
  <c r="Z22" i="3"/>
  <c r="Z4" i="3"/>
  <c r="K125" i="3"/>
  <c r="K222" i="3"/>
  <c r="K260" i="3"/>
  <c r="K28" i="3"/>
  <c r="K58" i="3"/>
  <c r="K99" i="3"/>
  <c r="K112" i="3"/>
  <c r="K25" i="3"/>
  <c r="K236" i="3"/>
  <c r="K251" i="3"/>
  <c r="K150" i="3"/>
  <c r="K189" i="3"/>
  <c r="K318" i="3"/>
  <c r="K257" i="3"/>
  <c r="K335" i="3"/>
  <c r="K92" i="3"/>
  <c r="K237" i="3"/>
  <c r="K223" i="3"/>
  <c r="K159" i="3"/>
  <c r="K201" i="3"/>
  <c r="K111" i="3"/>
  <c r="K81" i="3"/>
  <c r="K42" i="3"/>
  <c r="K162" i="3"/>
  <c r="K175" i="3"/>
  <c r="K304" i="3"/>
  <c r="K38" i="3"/>
  <c r="K153" i="3"/>
  <c r="K145" i="3"/>
  <c r="K186" i="3"/>
  <c r="K340" i="3"/>
  <c r="K34" i="3"/>
  <c r="K64" i="3"/>
  <c r="K139" i="3"/>
  <c r="K311" i="3"/>
  <c r="K158" i="3"/>
  <c r="K280" i="3"/>
  <c r="K30" i="3"/>
  <c r="K21" i="3"/>
  <c r="K79" i="3"/>
  <c r="K317" i="3"/>
  <c r="K138" i="3"/>
  <c r="K50" i="3"/>
  <c r="K254" i="3"/>
  <c r="K67" i="3"/>
  <c r="K53" i="3"/>
  <c r="K185" i="3"/>
  <c r="K211" i="3"/>
  <c r="K283" i="3"/>
  <c r="K45" i="3"/>
  <c r="K338" i="3"/>
  <c r="K143" i="3"/>
  <c r="K207" i="3"/>
  <c r="K83" i="3"/>
  <c r="K266" i="3"/>
  <c r="K278" i="3"/>
  <c r="K56" i="3"/>
  <c r="K306" i="3"/>
  <c r="Z6" i="3"/>
  <c r="K170" i="3"/>
  <c r="K96" i="3"/>
  <c r="K218" i="3"/>
  <c r="K277" i="3"/>
  <c r="K329" i="3"/>
  <c r="K46" i="3"/>
  <c r="K249" i="3"/>
  <c r="K241" i="3"/>
  <c r="K183" i="3"/>
  <c r="K72" i="3"/>
  <c r="K233" i="3"/>
  <c r="K334" i="3"/>
  <c r="K85" i="3"/>
  <c r="K157" i="3"/>
  <c r="K312" i="3"/>
  <c r="K202" i="3"/>
  <c r="K215" i="3"/>
  <c r="K321" i="3"/>
  <c r="K165" i="3"/>
  <c r="K232" i="3"/>
  <c r="K214" i="3"/>
  <c r="K209" i="3"/>
  <c r="K119" i="3"/>
  <c r="K208" i="3"/>
  <c r="K315" i="3"/>
  <c r="K181" i="3"/>
  <c r="K66" i="3"/>
  <c r="K247" i="3"/>
  <c r="Z7" i="3"/>
  <c r="K231" i="3"/>
  <c r="K322" i="3"/>
  <c r="K191" i="3"/>
  <c r="K203" i="3"/>
  <c r="K264" i="3"/>
  <c r="K146" i="3"/>
  <c r="K325" i="3"/>
  <c r="K132" i="3"/>
  <c r="K293" i="3"/>
  <c r="K217" i="3"/>
  <c r="K61" i="3"/>
  <c r="K167" i="3"/>
  <c r="K29" i="3"/>
  <c r="K184" i="3"/>
  <c r="K292" i="3"/>
  <c r="K144" i="3"/>
  <c r="K319" i="3"/>
  <c r="K110" i="3"/>
  <c r="K328" i="3"/>
  <c r="K134" i="3"/>
  <c r="K275" i="3"/>
  <c r="K100" i="3"/>
  <c r="K263" i="3"/>
  <c r="K336" i="3"/>
  <c r="K258" i="3"/>
  <c r="K104" i="3"/>
  <c r="K224" i="3"/>
  <c r="K282" i="3"/>
  <c r="K324" i="3"/>
  <c r="K123" i="3"/>
  <c r="K285" i="3"/>
  <c r="K142" i="3"/>
  <c r="Z23" i="3"/>
  <c r="K31" i="3"/>
  <c r="K187" i="3"/>
  <c r="K89" i="3"/>
  <c r="K169" i="3"/>
  <c r="K226" i="3"/>
  <c r="K168" i="3"/>
  <c r="K35" i="3"/>
  <c r="K62" i="3"/>
  <c r="K180" i="3"/>
  <c r="K256" i="3"/>
  <c r="K127" i="3"/>
  <c r="K49" i="3"/>
  <c r="K286" i="3"/>
  <c r="K238" i="3"/>
  <c r="K206" i="3"/>
  <c r="K39" i="3"/>
  <c r="K47" i="3"/>
  <c r="K171" i="3"/>
  <c r="K151" i="3"/>
  <c r="K69" i="3"/>
  <c r="K313" i="3"/>
  <c r="K27" i="3"/>
  <c r="K124" i="3"/>
  <c r="K190" i="3"/>
  <c r="Z16" i="3"/>
  <c r="K271" i="3"/>
  <c r="K93" i="3"/>
  <c r="K333" i="3"/>
  <c r="Z10" i="3"/>
  <c r="K305" i="3"/>
  <c r="K196" i="3"/>
  <c r="K109" i="3"/>
  <c r="Z21" i="3"/>
  <c r="K303" i="3"/>
  <c r="K147" i="3"/>
  <c r="K246" i="3"/>
  <c r="K287" i="3"/>
  <c r="K103" i="3"/>
  <c r="K242" i="3"/>
  <c r="K32" i="3"/>
  <c r="K75" i="3"/>
  <c r="K24" i="3"/>
  <c r="K220" i="3"/>
  <c r="K219" i="3"/>
  <c r="P256" i="3" l="1"/>
  <c r="L256" i="3"/>
  <c r="P61" i="3"/>
  <c r="L61" i="3"/>
  <c r="L159" i="3"/>
  <c r="P159" i="3"/>
  <c r="L272" i="3"/>
  <c r="P272" i="3"/>
  <c r="L102" i="3"/>
  <c r="P102" i="3"/>
  <c r="P82" i="3"/>
  <c r="L82" i="3"/>
  <c r="P135" i="3"/>
  <c r="L135" i="3"/>
  <c r="P213" i="3"/>
  <c r="L213" i="3"/>
  <c r="L180" i="3"/>
  <c r="P180" i="3"/>
  <c r="L322" i="3"/>
  <c r="P322" i="3"/>
  <c r="L45" i="3"/>
  <c r="P45" i="3"/>
  <c r="L222" i="3"/>
  <c r="P222" i="3"/>
  <c r="L291" i="3"/>
  <c r="P291" i="3"/>
  <c r="P26" i="3"/>
  <c r="L26" i="3"/>
  <c r="P130" i="3"/>
  <c r="L130" i="3"/>
  <c r="L32" i="3"/>
  <c r="P32" i="3"/>
  <c r="P109" i="3"/>
  <c r="L109" i="3"/>
  <c r="P190" i="3"/>
  <c r="L190" i="3"/>
  <c r="P39" i="3"/>
  <c r="L39" i="3"/>
  <c r="L62" i="3"/>
  <c r="P62" i="3"/>
  <c r="L258" i="3"/>
  <c r="P258" i="3"/>
  <c r="L319" i="3"/>
  <c r="P319" i="3"/>
  <c r="P293" i="3"/>
  <c r="L293" i="3"/>
  <c r="P231" i="3"/>
  <c r="L231" i="3"/>
  <c r="P209" i="3"/>
  <c r="L209" i="3"/>
  <c r="L157" i="3"/>
  <c r="P157" i="3"/>
  <c r="L46" i="3"/>
  <c r="P46" i="3"/>
  <c r="L56" i="3"/>
  <c r="P56" i="3"/>
  <c r="P283" i="3"/>
  <c r="L283" i="3"/>
  <c r="L317" i="3"/>
  <c r="P317" i="3"/>
  <c r="L64" i="3"/>
  <c r="P64" i="3"/>
  <c r="L175" i="3"/>
  <c r="P175" i="3"/>
  <c r="P237" i="3"/>
  <c r="L237" i="3"/>
  <c r="P236" i="3"/>
  <c r="L236" i="3"/>
  <c r="L125" i="3"/>
  <c r="P125" i="3"/>
  <c r="P98" i="3"/>
  <c r="L98" i="3"/>
  <c r="P161" i="3"/>
  <c r="L161" i="3"/>
  <c r="L52" i="3"/>
  <c r="P52" i="3"/>
  <c r="P276" i="3"/>
  <c r="L276" i="3"/>
  <c r="P84" i="3"/>
  <c r="L84" i="3"/>
  <c r="L199" i="3"/>
  <c r="P199" i="3"/>
  <c r="P244" i="3"/>
  <c r="L244" i="3"/>
  <c r="L195" i="3"/>
  <c r="P195" i="3"/>
  <c r="L227" i="3"/>
  <c r="P227" i="3"/>
  <c r="P281" i="3"/>
  <c r="L281" i="3"/>
  <c r="L141" i="3"/>
  <c r="P141" i="3"/>
  <c r="L41" i="3"/>
  <c r="P41" i="3"/>
  <c r="P91" i="3"/>
  <c r="L91" i="3"/>
  <c r="P198" i="3"/>
  <c r="L198" i="3"/>
  <c r="L235" i="3"/>
  <c r="P235" i="3"/>
  <c r="P73" i="3"/>
  <c r="L73" i="3"/>
  <c r="L300" i="3"/>
  <c r="P300" i="3"/>
  <c r="P117" i="3"/>
  <c r="L117" i="3"/>
  <c r="L210" i="3"/>
  <c r="P210" i="3"/>
  <c r="L24" i="3"/>
  <c r="P24" i="3"/>
  <c r="L187" i="3"/>
  <c r="P187" i="3"/>
  <c r="L191" i="3"/>
  <c r="P191" i="3"/>
  <c r="L338" i="3"/>
  <c r="P338" i="3"/>
  <c r="P150" i="3"/>
  <c r="L150" i="3"/>
  <c r="P121" i="3"/>
  <c r="L121" i="3"/>
  <c r="L63" i="3"/>
  <c r="P63" i="3"/>
  <c r="L22" i="3"/>
  <c r="P22" i="3"/>
  <c r="L60" i="3"/>
  <c r="P60" i="3"/>
  <c r="P217" i="3"/>
  <c r="L217" i="3"/>
  <c r="L306" i="3"/>
  <c r="P306" i="3"/>
  <c r="L223" i="3"/>
  <c r="P223" i="3"/>
  <c r="P166" i="3"/>
  <c r="L166" i="3"/>
  <c r="P115" i="3"/>
  <c r="L115" i="3"/>
  <c r="L51" i="3"/>
  <c r="P51" i="3"/>
  <c r="L95" i="3"/>
  <c r="P95" i="3"/>
  <c r="L242" i="3"/>
  <c r="P242" i="3"/>
  <c r="P196" i="3"/>
  <c r="L196" i="3"/>
  <c r="L124" i="3"/>
  <c r="P124" i="3"/>
  <c r="L206" i="3"/>
  <c r="P206" i="3"/>
  <c r="L35" i="3"/>
  <c r="P35" i="3"/>
  <c r="P142" i="3"/>
  <c r="L142" i="3"/>
  <c r="P336" i="3"/>
  <c r="L336" i="3"/>
  <c r="L144" i="3"/>
  <c r="P144" i="3"/>
  <c r="P132" i="3"/>
  <c r="L132" i="3"/>
  <c r="P214" i="3"/>
  <c r="L214" i="3"/>
  <c r="P85" i="3"/>
  <c r="L85" i="3"/>
  <c r="P329" i="3"/>
  <c r="L329" i="3"/>
  <c r="L278" i="3"/>
  <c r="P278" i="3"/>
  <c r="L211" i="3"/>
  <c r="P211" i="3"/>
  <c r="P79" i="3"/>
  <c r="L79" i="3"/>
  <c r="L34" i="3"/>
  <c r="P34" i="3"/>
  <c r="P162" i="3"/>
  <c r="L162" i="3"/>
  <c r="P92" i="3"/>
  <c r="L92" i="3"/>
  <c r="L25" i="3"/>
  <c r="P25" i="3"/>
  <c r="L308" i="3"/>
  <c r="P308" i="3"/>
  <c r="P192" i="3"/>
  <c r="L192" i="3"/>
  <c r="L302" i="3"/>
  <c r="P302" i="3"/>
  <c r="L40" i="3"/>
  <c r="P40" i="3"/>
  <c r="P122" i="3"/>
  <c r="L122" i="3"/>
  <c r="P148" i="3"/>
  <c r="L148" i="3"/>
  <c r="L273" i="3"/>
  <c r="P273" i="3"/>
  <c r="P90" i="3"/>
  <c r="L90" i="3"/>
  <c r="P108" i="3"/>
  <c r="L108" i="3"/>
  <c r="P301" i="3"/>
  <c r="L301" i="3"/>
  <c r="P296" i="3"/>
  <c r="L296" i="3"/>
  <c r="P204" i="3"/>
  <c r="L204" i="3"/>
  <c r="L176" i="3"/>
  <c r="P176" i="3"/>
  <c r="L261" i="3"/>
  <c r="P261" i="3"/>
  <c r="L133" i="3"/>
  <c r="P133" i="3"/>
  <c r="P297" i="3"/>
  <c r="L297" i="3"/>
  <c r="L163" i="3"/>
  <c r="P163" i="3"/>
  <c r="L65" i="3"/>
  <c r="P65" i="3"/>
  <c r="L314" i="3"/>
  <c r="P314" i="3"/>
  <c r="L193" i="3"/>
  <c r="P193" i="3"/>
  <c r="P331" i="3"/>
  <c r="L331" i="3"/>
  <c r="L271" i="3"/>
  <c r="P271" i="3"/>
  <c r="P328" i="3"/>
  <c r="L328" i="3"/>
  <c r="L241" i="3"/>
  <c r="P241" i="3"/>
  <c r="P38" i="3"/>
  <c r="L38" i="3"/>
  <c r="L54" i="3"/>
  <c r="P54" i="3"/>
  <c r="P200" i="3"/>
  <c r="L200" i="3"/>
  <c r="L290" i="3"/>
  <c r="P290" i="3"/>
  <c r="P55" i="3"/>
  <c r="L55" i="3"/>
  <c r="L104" i="3"/>
  <c r="P104" i="3"/>
  <c r="L249" i="3"/>
  <c r="P249" i="3"/>
  <c r="P304" i="3"/>
  <c r="L304" i="3"/>
  <c r="P269" i="3"/>
  <c r="L269" i="3"/>
  <c r="L36" i="3"/>
  <c r="P36" i="3"/>
  <c r="L316" i="3"/>
  <c r="P316" i="3"/>
  <c r="L103" i="3"/>
  <c r="P103" i="3"/>
  <c r="L305" i="3"/>
  <c r="P305" i="3"/>
  <c r="L27" i="3"/>
  <c r="P27" i="3"/>
  <c r="L238" i="3"/>
  <c r="P238" i="3"/>
  <c r="L168" i="3"/>
  <c r="P168" i="3"/>
  <c r="L285" i="3"/>
  <c r="P285" i="3"/>
  <c r="P263" i="3"/>
  <c r="L263" i="3"/>
  <c r="P292" i="3"/>
  <c r="L292" i="3"/>
  <c r="L325" i="3"/>
  <c r="P325" i="3"/>
  <c r="L247" i="3"/>
  <c r="P247" i="3"/>
  <c r="L232" i="3"/>
  <c r="P232" i="3"/>
  <c r="L334" i="3"/>
  <c r="P334" i="3"/>
  <c r="P277" i="3"/>
  <c r="L277" i="3"/>
  <c r="L266" i="3"/>
  <c r="P266" i="3"/>
  <c r="P185" i="3"/>
  <c r="L185" i="3"/>
  <c r="F8" i="3"/>
  <c r="G9" i="3" s="1"/>
  <c r="L21" i="3"/>
  <c r="P21" i="3"/>
  <c r="P340" i="3"/>
  <c r="L340" i="3"/>
  <c r="P42" i="3"/>
  <c r="L42" i="3"/>
  <c r="L335" i="3"/>
  <c r="P335" i="3"/>
  <c r="L112" i="3"/>
  <c r="P112" i="3"/>
  <c r="P154" i="3"/>
  <c r="L154" i="3"/>
  <c r="L131" i="3"/>
  <c r="P131" i="3"/>
  <c r="P270" i="3"/>
  <c r="L270" i="3"/>
  <c r="P68" i="3"/>
  <c r="L68" i="3"/>
  <c r="L216" i="3"/>
  <c r="P216" i="3"/>
  <c r="L279" i="3"/>
  <c r="P279" i="3"/>
  <c r="P140" i="3"/>
  <c r="L140" i="3"/>
  <c r="P156" i="3"/>
  <c r="L156" i="3"/>
  <c r="L339" i="3"/>
  <c r="P339" i="3"/>
  <c r="L253" i="3"/>
  <c r="P253" i="3"/>
  <c r="P327" i="3"/>
  <c r="L327" i="3"/>
  <c r="P174" i="3"/>
  <c r="L174" i="3"/>
  <c r="P341" i="3"/>
  <c r="L341" i="3"/>
  <c r="P155" i="3"/>
  <c r="L155" i="3"/>
  <c r="L113" i="3"/>
  <c r="P113" i="3"/>
  <c r="P332" i="3"/>
  <c r="L332" i="3"/>
  <c r="L309" i="3"/>
  <c r="P309" i="3"/>
  <c r="P97" i="3"/>
  <c r="L97" i="3"/>
  <c r="P284" i="3"/>
  <c r="L284" i="3"/>
  <c r="P120" i="3"/>
  <c r="L120" i="3"/>
  <c r="L43" i="3"/>
  <c r="P43" i="3"/>
  <c r="P288" i="3"/>
  <c r="L288" i="3"/>
  <c r="P110" i="3"/>
  <c r="L110" i="3"/>
  <c r="L138" i="3"/>
  <c r="P138" i="3"/>
  <c r="P252" i="3"/>
  <c r="L252" i="3"/>
  <c r="P118" i="3"/>
  <c r="L118" i="3"/>
  <c r="L226" i="3"/>
  <c r="P226" i="3"/>
  <c r="L123" i="3"/>
  <c r="P123" i="3"/>
  <c r="P100" i="3"/>
  <c r="L100" i="3"/>
  <c r="P184" i="3"/>
  <c r="L184" i="3"/>
  <c r="P146" i="3"/>
  <c r="L146" i="3"/>
  <c r="P66" i="3"/>
  <c r="L66" i="3"/>
  <c r="P165" i="3"/>
  <c r="L165" i="3"/>
  <c r="P233" i="3"/>
  <c r="L233" i="3"/>
  <c r="L218" i="3"/>
  <c r="P218" i="3"/>
  <c r="P83" i="3"/>
  <c r="L83" i="3"/>
  <c r="L53" i="3"/>
  <c r="P53" i="3"/>
  <c r="L30" i="3"/>
  <c r="P30" i="3"/>
  <c r="P186" i="3"/>
  <c r="L186" i="3"/>
  <c r="L81" i="3"/>
  <c r="P81" i="3"/>
  <c r="L257" i="3"/>
  <c r="P257" i="3"/>
  <c r="L99" i="3"/>
  <c r="P99" i="3"/>
  <c r="P248" i="3"/>
  <c r="L248" i="3"/>
  <c r="L289" i="3"/>
  <c r="P289" i="3"/>
  <c r="L137" i="3"/>
  <c r="P137" i="3"/>
  <c r="L149" i="3"/>
  <c r="P149" i="3"/>
  <c r="P88" i="3"/>
  <c r="L88" i="3"/>
  <c r="L94" i="3"/>
  <c r="P94" i="3"/>
  <c r="L307" i="3"/>
  <c r="P307" i="3"/>
  <c r="L326" i="3"/>
  <c r="P326" i="3"/>
  <c r="L212" i="3"/>
  <c r="P212" i="3"/>
  <c r="P229" i="3"/>
  <c r="L229" i="3"/>
  <c r="L239" i="3"/>
  <c r="P239" i="3"/>
  <c r="L172" i="3"/>
  <c r="P172" i="3"/>
  <c r="P129" i="3"/>
  <c r="L129" i="3"/>
  <c r="P234" i="3"/>
  <c r="L234" i="3"/>
  <c r="L44" i="3"/>
  <c r="P44" i="3"/>
  <c r="P230" i="3"/>
  <c r="L230" i="3"/>
  <c r="P243" i="3"/>
  <c r="L243" i="3"/>
  <c r="P116" i="3"/>
  <c r="L116" i="3"/>
  <c r="P33" i="3"/>
  <c r="L33" i="3"/>
  <c r="L298" i="3"/>
  <c r="P298" i="3"/>
  <c r="L259" i="3"/>
  <c r="P259" i="3"/>
  <c r="L171" i="3"/>
  <c r="P171" i="3"/>
  <c r="P208" i="3"/>
  <c r="L208" i="3"/>
  <c r="P311" i="3"/>
  <c r="L311" i="3"/>
  <c r="L267" i="3"/>
  <c r="P267" i="3"/>
  <c r="P197" i="3"/>
  <c r="L197" i="3"/>
  <c r="L179" i="3"/>
  <c r="P179" i="3"/>
  <c r="L47" i="3"/>
  <c r="P47" i="3"/>
  <c r="P312" i="3"/>
  <c r="L312" i="3"/>
  <c r="L251" i="3"/>
  <c r="P251" i="3"/>
  <c r="P177" i="3"/>
  <c r="L177" i="3"/>
  <c r="L262" i="3"/>
  <c r="P262" i="3"/>
  <c r="L287" i="3"/>
  <c r="P287" i="3"/>
  <c r="P313" i="3"/>
  <c r="L313" i="3"/>
  <c r="L246" i="3"/>
  <c r="P246" i="3"/>
  <c r="L49" i="3"/>
  <c r="P49" i="3"/>
  <c r="P275" i="3"/>
  <c r="L275" i="3"/>
  <c r="P264" i="3"/>
  <c r="L264" i="3"/>
  <c r="P181" i="3"/>
  <c r="L181" i="3"/>
  <c r="L321" i="3"/>
  <c r="P321" i="3"/>
  <c r="P72" i="3"/>
  <c r="L72" i="3"/>
  <c r="L96" i="3"/>
  <c r="P96" i="3"/>
  <c r="L207" i="3"/>
  <c r="P207" i="3"/>
  <c r="P67" i="3"/>
  <c r="L67" i="3"/>
  <c r="P280" i="3"/>
  <c r="L280" i="3"/>
  <c r="P145" i="3"/>
  <c r="L145" i="3"/>
  <c r="L111" i="3"/>
  <c r="P111" i="3"/>
  <c r="P318" i="3"/>
  <c r="L318" i="3"/>
  <c r="L58" i="3"/>
  <c r="P58" i="3"/>
  <c r="P126" i="3"/>
  <c r="L126" i="3"/>
  <c r="L128" i="3"/>
  <c r="P128" i="3"/>
  <c r="L255" i="3"/>
  <c r="P255" i="3"/>
  <c r="P205" i="3"/>
  <c r="L205" i="3"/>
  <c r="L160" i="3"/>
  <c r="P160" i="3"/>
  <c r="P48" i="3"/>
  <c r="L48" i="3"/>
  <c r="L57" i="3"/>
  <c r="P57" i="3"/>
  <c r="P182" i="3"/>
  <c r="L182" i="3"/>
  <c r="L37" i="3"/>
  <c r="P37" i="3"/>
  <c r="P71" i="3"/>
  <c r="L71" i="3"/>
  <c r="P114" i="3"/>
  <c r="L114" i="3"/>
  <c r="L221" i="3"/>
  <c r="P221" i="3"/>
  <c r="L77" i="3"/>
  <c r="P77" i="3"/>
  <c r="P323" i="3"/>
  <c r="L323" i="3"/>
  <c r="L86" i="3"/>
  <c r="P86" i="3"/>
  <c r="L320" i="3"/>
  <c r="P320" i="3"/>
  <c r="P299" i="3"/>
  <c r="L299" i="3"/>
  <c r="P101" i="3"/>
  <c r="L101" i="3"/>
  <c r="P164" i="3"/>
  <c r="L164" i="3"/>
  <c r="L303" i="3"/>
  <c r="P303" i="3"/>
  <c r="P224" i="3"/>
  <c r="L224" i="3"/>
  <c r="P202" i="3"/>
  <c r="L202" i="3"/>
  <c r="L50" i="3"/>
  <c r="P50" i="3"/>
  <c r="P260" i="3"/>
  <c r="L260" i="3"/>
  <c r="L106" i="3"/>
  <c r="P106" i="3"/>
  <c r="P268" i="3"/>
  <c r="L268" i="3"/>
  <c r="P188" i="3"/>
  <c r="L188" i="3"/>
  <c r="L245" i="3"/>
  <c r="P245" i="3"/>
  <c r="L337" i="3"/>
  <c r="P337" i="3"/>
  <c r="P75" i="3"/>
  <c r="L75" i="3"/>
  <c r="L31" i="3"/>
  <c r="P31" i="3"/>
  <c r="L119" i="3"/>
  <c r="P119" i="3"/>
  <c r="L139" i="3"/>
  <c r="P139" i="3"/>
  <c r="P152" i="3"/>
  <c r="L152" i="3"/>
  <c r="P107" i="3"/>
  <c r="L107" i="3"/>
  <c r="L70" i="3"/>
  <c r="P70" i="3"/>
  <c r="P294" i="3"/>
  <c r="L294" i="3"/>
  <c r="P78" i="3"/>
  <c r="L78" i="3"/>
  <c r="L23" i="3"/>
  <c r="P23" i="3"/>
  <c r="L286" i="3"/>
  <c r="P286" i="3"/>
  <c r="P219" i="3"/>
  <c r="L219" i="3"/>
  <c r="P333" i="3"/>
  <c r="L333" i="3"/>
  <c r="P69" i="3"/>
  <c r="L69" i="3"/>
  <c r="P169" i="3"/>
  <c r="L169" i="3"/>
  <c r="P324" i="3"/>
  <c r="L324" i="3"/>
  <c r="P29" i="3"/>
  <c r="L29" i="3"/>
  <c r="L220" i="3"/>
  <c r="P220" i="3"/>
  <c r="L147" i="3"/>
  <c r="P147" i="3"/>
  <c r="P93" i="3"/>
  <c r="L93" i="3"/>
  <c r="L151" i="3"/>
  <c r="P151" i="3"/>
  <c r="L127" i="3"/>
  <c r="P127" i="3"/>
  <c r="L89" i="3"/>
  <c r="P89" i="3"/>
  <c r="P282" i="3"/>
  <c r="L282" i="3"/>
  <c r="L134" i="3"/>
  <c r="P134" i="3"/>
  <c r="L167" i="3"/>
  <c r="P167" i="3"/>
  <c r="L203" i="3"/>
  <c r="P203" i="3"/>
  <c r="L315" i="3"/>
  <c r="P315" i="3"/>
  <c r="L215" i="3"/>
  <c r="P215" i="3"/>
  <c r="L183" i="3"/>
  <c r="P183" i="3"/>
  <c r="P170" i="3"/>
  <c r="L170" i="3"/>
  <c r="P143" i="3"/>
  <c r="L143" i="3"/>
  <c r="L254" i="3"/>
  <c r="P254" i="3"/>
  <c r="L158" i="3"/>
  <c r="P158" i="3"/>
  <c r="P153" i="3"/>
  <c r="L153" i="3"/>
  <c r="P201" i="3"/>
  <c r="L201" i="3"/>
  <c r="P189" i="3"/>
  <c r="L189" i="3"/>
  <c r="L28" i="3"/>
  <c r="P28" i="3"/>
  <c r="P295" i="3"/>
  <c r="L295" i="3"/>
  <c r="P76" i="3"/>
  <c r="L76" i="3"/>
  <c r="P178" i="3"/>
  <c r="L178" i="3"/>
  <c r="P228" i="3"/>
  <c r="L228" i="3"/>
  <c r="P250" i="3"/>
  <c r="L250" i="3"/>
  <c r="P240" i="3"/>
  <c r="L240" i="3"/>
  <c r="L59" i="3"/>
  <c r="P59" i="3"/>
  <c r="L274" i="3"/>
  <c r="P274" i="3"/>
  <c r="L80" i="3"/>
  <c r="P80" i="3"/>
  <c r="L194" i="3"/>
  <c r="P194" i="3"/>
  <c r="P105" i="3"/>
  <c r="L105" i="3"/>
  <c r="L265" i="3"/>
  <c r="P265" i="3"/>
  <c r="L225" i="3"/>
  <c r="P225" i="3"/>
  <c r="P310" i="3"/>
  <c r="L310" i="3"/>
  <c r="L330" i="3"/>
  <c r="P330" i="3"/>
  <c r="P87" i="3"/>
  <c r="L87" i="3"/>
  <c r="P173" i="3"/>
  <c r="L173" i="3"/>
  <c r="L74" i="3"/>
  <c r="P74" i="3"/>
  <c r="L136" i="3"/>
  <c r="P136" i="3"/>
  <c r="L18" i="3"/>
  <c r="E7" i="3" l="1"/>
  <c r="F4" i="3" l="1"/>
  <c r="H4" i="3" s="1"/>
  <c r="F6" i="3"/>
  <c r="H6" i="3" s="1"/>
  <c r="F9" i="3" s="1"/>
  <c r="F10" i="3" s="1"/>
  <c r="F5" i="3"/>
  <c r="H5" i="3" s="1"/>
</calcChain>
</file>

<file path=xl/sharedStrings.xml><?xml version="1.0" encoding="utf-8"?>
<sst xmlns="http://schemas.openxmlformats.org/spreadsheetml/2006/main" count="1251" uniqueCount="489">
  <si>
    <t>IBVS 6244</t>
  </si>
  <si>
    <t>IBVS 6196</t>
  </si>
  <si>
    <t>GCVS 4 Eph.</t>
  </si>
  <si>
    <t>Epoch =</t>
  </si>
  <si>
    <t>Period =</t>
  </si>
  <si>
    <t>New Period =</t>
  </si>
  <si>
    <t>Calc</t>
  </si>
  <si>
    <t>Source</t>
  </si>
  <si>
    <t>Type</t>
  </si>
  <si>
    <t>ToM</t>
  </si>
  <si>
    <t>error</t>
  </si>
  <si>
    <t>n'</t>
  </si>
  <si>
    <t>n</t>
  </si>
  <si>
    <t>O-C</t>
  </si>
  <si>
    <t>GCVS</t>
  </si>
  <si>
    <t>IBVS 4753</t>
  </si>
  <si>
    <t>GCVS 4</t>
  </si>
  <si>
    <t>na</t>
  </si>
  <si>
    <t>IBVS 5040</t>
  </si>
  <si>
    <t>System Type: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</si>
  <si>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</si>
  <si>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</si>
  <si>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</si>
  <si>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</si>
  <si>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</si>
  <si>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</si>
  <si>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</si>
  <si>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EW</t>
  </si>
  <si>
    <t>Lin. Fit</t>
  </si>
  <si>
    <t>Date</t>
  </si>
  <si>
    <t>Locher K</t>
  </si>
  <si>
    <t>BBSAG</t>
  </si>
  <si>
    <t>B</t>
  </si>
  <si>
    <t>Blaettler</t>
  </si>
  <si>
    <t>E</t>
  </si>
  <si>
    <t>BBSAG Bull.98</t>
  </si>
  <si>
    <t>BBSAG Bull.99</t>
  </si>
  <si>
    <t>BBSAG Bull.101</t>
  </si>
  <si>
    <t>BBSAG Bull.102</t>
  </si>
  <si>
    <t>BBSAG Bull.118</t>
  </si>
  <si>
    <t>Nelson</t>
  </si>
  <si>
    <t>Misc</t>
  </si>
  <si>
    <t>IBVS 5371</t>
  </si>
  <si>
    <t>IBVS 5502</t>
  </si>
  <si>
    <t>I</t>
  </si>
  <si>
    <t>IBVS 5543</t>
  </si>
  <si>
    <t>IBVS</t>
  </si>
  <si>
    <t>II</t>
  </si>
  <si>
    <t>BE Cep / GSC 3996-0075</t>
  </si>
  <si>
    <t># of data points:</t>
  </si>
  <si>
    <t>IBVS 5676</t>
  </si>
  <si>
    <t>IBVS 5677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</si>
  <si>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</si>
  <si>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</si>
  <si>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</si>
  <si>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</si>
  <si>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</si>
  <si>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</si>
  <si>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</si>
  <si>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Start of linear fit &gt;&gt;&gt;&gt;&gt;&gt;&gt;&gt;&gt;&gt;&gt;&gt;&gt;&gt;&gt;&gt;&gt;&gt;&gt;&gt;&gt;</t>
  </si>
  <si>
    <t>OEJV 0074</t>
  </si>
  <si>
    <t>CCD</t>
  </si>
  <si>
    <t>OEJV 0107</t>
  </si>
  <si>
    <t>IBVS 5917</t>
  </si>
  <si>
    <t>IBVS 5920</t>
  </si>
  <si>
    <t>OEJV 0094</t>
  </si>
  <si>
    <t>Add cycle</t>
  </si>
  <si>
    <t>Old Cycle</t>
  </si>
  <si>
    <t>OEJV 0003</t>
  </si>
  <si>
    <t>IBVS 6011</t>
  </si>
  <si>
    <t>Ashbrook 1953</t>
  </si>
  <si>
    <t>Romano 1958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</si>
  <si>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</si>
  <si>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</si>
  <si>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</si>
  <si>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</si>
  <si>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</si>
  <si>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</si>
  <si>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</si>
  <si>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</si>
  <si>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</si>
  <si>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</si>
  <si>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</si>
  <si>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</si>
  <si>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</si>
  <si>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</si>
  <si>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</si>
  <si>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</si>
  <si>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</si>
  <si>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</si>
  <si>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</si>
  <si>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</si>
  <si>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</si>
  <si>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</si>
  <si>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</si>
  <si>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</si>
  <si>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</si>
  <si>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</si>
  <si>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</si>
  <si>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</si>
  <si>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</si>
  <si>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</si>
  <si>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</si>
  <si>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</si>
  <si>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</si>
  <si>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</si>
  <si>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</si>
  <si>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</si>
  <si>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</si>
  <si>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</si>
  <si>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</si>
  <si>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</si>
  <si>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</si>
  <si>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</si>
  <si>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</si>
  <si>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</si>
  <si>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</si>
  <si>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</si>
  <si>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</si>
  <si>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</si>
  <si>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</si>
  <si>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</si>
  <si>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</si>
  <si>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</si>
  <si>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</si>
  <si>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</si>
  <si>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</si>
  <si>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</si>
  <si>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</si>
  <si>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</si>
  <si>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</si>
  <si>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</si>
  <si>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</si>
  <si>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</si>
  <si>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</si>
  <si>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</si>
  <si>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</si>
  <si>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</si>
  <si>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</si>
  <si>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</si>
  <si>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</si>
  <si>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</si>
  <si>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</si>
  <si>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</si>
  <si>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</si>
  <si>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</si>
  <si>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</si>
  <si>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</si>
  <si>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</si>
  <si>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</si>
  <si>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</si>
  <si>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</si>
  <si>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</si>
  <si>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</si>
  <si>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</si>
  <si>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</si>
  <si>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Period = </t>
  </si>
  <si>
    <t>OEJV 0160</t>
  </si>
  <si>
    <t>dP/dt =</t>
  </si>
  <si>
    <t>IBVS 6118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</si>
  <si>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</si>
  <si>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</si>
  <si>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</si>
  <si>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</si>
  <si>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</si>
  <si>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</si>
  <si>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F </t>
  </si>
  <si>
    <t>2427770.52 </t>
  </si>
  <si>
    <t> 29.11.1934 00:28 </t>
  </si>
  <si>
    <t> -0.01 </t>
  </si>
  <si>
    <t> N.Florja </t>
  </si>
  <si>
    <t> PZ 5.261 </t>
  </si>
  <si>
    <t>2428062.51 </t>
  </si>
  <si>
    <t> 17.09.1935 00:14 </t>
  </si>
  <si>
    <t> -0.00 </t>
  </si>
  <si>
    <t>2428420.27 </t>
  </si>
  <si>
    <t> 08.09.1936 18:28 </t>
  </si>
  <si>
    <t>2428751.314 </t>
  </si>
  <si>
    <t> 05.08.1937 19:32 </t>
  </si>
  <si>
    <t> 0.005 </t>
  </si>
  <si>
    <t>2428780.17 </t>
  </si>
  <si>
    <t> 03.09.1937 16:04 </t>
  </si>
  <si>
    <t> 0.00 </t>
  </si>
  <si>
    <t>2429462.175 </t>
  </si>
  <si>
    <t> 17.07.1939 16:12 </t>
  </si>
  <si>
    <t> 0.003 </t>
  </si>
  <si>
    <t>2432719.833 </t>
  </si>
  <si>
    <t> 17.06.1948 07:59 </t>
  </si>
  <si>
    <t>P </t>
  </si>
  <si>
    <t> J.Ashbrook </t>
  </si>
  <si>
    <t> AJ 57.63 </t>
  </si>
  <si>
    <t>2432748.706 </t>
  </si>
  <si>
    <t> 16.07.1948 04:56 </t>
  </si>
  <si>
    <t> 0.012 </t>
  </si>
  <si>
    <t>2433149.750 </t>
  </si>
  <si>
    <t> 21.08.1949 06:00 </t>
  </si>
  <si>
    <t> 0.001 </t>
  </si>
  <si>
    <t>2434290.525 </t>
  </si>
  <si>
    <t> 05.10.1952 00:36 </t>
  </si>
  <si>
    <t> 0.000 </t>
  </si>
  <si>
    <t> AJ 58.171 </t>
  </si>
  <si>
    <t>2434337.208 </t>
  </si>
  <si>
    <t> 20.11.1952 16:59 </t>
  </si>
  <si>
    <t> -0.000 </t>
  </si>
  <si>
    <t> G.Romano </t>
  </si>
  <si>
    <t> MSAI 27.544 </t>
  </si>
  <si>
    <t>2434395.357 </t>
  </si>
  <si>
    <t> 17.01.1953 20:34 </t>
  </si>
  <si>
    <t> 0.006 </t>
  </si>
  <si>
    <t>2445647.3090 </t>
  </si>
  <si>
    <t> 08.11.1983 19:24 </t>
  </si>
  <si>
    <t> -0.0516 </t>
  </si>
  <si>
    <t>E </t>
  </si>
  <si>
    <t>?</t>
  </si>
  <si>
    <t> Hoffmann (Kämper) </t>
  </si>
  <si>
    <t> VBON 96 </t>
  </si>
  <si>
    <t>2445647.5214 </t>
  </si>
  <si>
    <t> 09.11.1983 00:30 </t>
  </si>
  <si>
    <t> -0.0514 </t>
  </si>
  <si>
    <t>2446693.445 </t>
  </si>
  <si>
    <t> 19.09.1986 22:40 </t>
  </si>
  <si>
    <t> -0.052 </t>
  </si>
  <si>
    <t>V </t>
  </si>
  <si>
    <t> J.Borovicka </t>
  </si>
  <si>
    <t> BRNO 28 </t>
  </si>
  <si>
    <t>2446693.452 </t>
  </si>
  <si>
    <t> 19.09.1986 22:50 </t>
  </si>
  <si>
    <t> -0.045 </t>
  </si>
  <si>
    <t> H.Kolarova </t>
  </si>
  <si>
    <t>2447038.481 </t>
  </si>
  <si>
    <t> 30.08.1987 23:32 </t>
  </si>
  <si>
    <t> -0.049 </t>
  </si>
  <si>
    <t> M.Zejda </t>
  </si>
  <si>
    <t> BRNO 30 </t>
  </si>
  <si>
    <t>2447737.451 </t>
  </si>
  <si>
    <t> 29.07.1989 22:49 </t>
  </si>
  <si>
    <t> -0.060 </t>
  </si>
  <si>
    <t> J.Vavrincova </t>
  </si>
  <si>
    <t>2447737.453 </t>
  </si>
  <si>
    <t> 29.07.1989 22:52 </t>
  </si>
  <si>
    <t> -0.058 </t>
  </si>
  <si>
    <t> R.Santler </t>
  </si>
  <si>
    <t>2447737.461 </t>
  </si>
  <si>
    <t> 29.07.1989 23:03 </t>
  </si>
  <si>
    <t> -0.050 </t>
  </si>
  <si>
    <t> P.Znojilova </t>
  </si>
  <si>
    <t>2447737.466 </t>
  </si>
  <si>
    <t> 29.07.1989 23:11 </t>
  </si>
  <si>
    <t> A.Slatinsky </t>
  </si>
  <si>
    <t>2447788.387 </t>
  </si>
  <si>
    <t> 18.09.1989 21:17 </t>
  </si>
  <si>
    <t> -0.051 </t>
  </si>
  <si>
    <t> J.Manek </t>
  </si>
  <si>
    <t>2447827.420 </t>
  </si>
  <si>
    <t> 27.10.1989 22:04 </t>
  </si>
  <si>
    <t> -0.063 </t>
  </si>
  <si>
    <t> A.Dedoch </t>
  </si>
  <si>
    <t>2447850.341 </t>
  </si>
  <si>
    <t> 19.11.1989 20:11 </t>
  </si>
  <si>
    <t> -0.059 </t>
  </si>
  <si>
    <t>2448490.557 </t>
  </si>
  <si>
    <t> 22.08.1991 01:22 </t>
  </si>
  <si>
    <t> -0.044 </t>
  </si>
  <si>
    <t> K.Locher </t>
  </si>
  <si>
    <t> BBS 98 </t>
  </si>
  <si>
    <t>2448571.383 </t>
  </si>
  <si>
    <t> 10.11.1991 21:11 </t>
  </si>
  <si>
    <t> -0.066 </t>
  </si>
  <si>
    <t> BBS 99 </t>
  </si>
  <si>
    <t>2448644.376 </t>
  </si>
  <si>
    <t> 22.01.1992 21:01 </t>
  </si>
  <si>
    <t> -0.069 </t>
  </si>
  <si>
    <t> BRNO 31 </t>
  </si>
  <si>
    <t>2448770.447 </t>
  </si>
  <si>
    <t> 27.05.1992 22:43 </t>
  </si>
  <si>
    <t> -0.043 </t>
  </si>
  <si>
    <t>2448789.510 </t>
  </si>
  <si>
    <t> 16.06.1992 00:14 </t>
  </si>
  <si>
    <t> -0.078 </t>
  </si>
  <si>
    <t> BBS 101 </t>
  </si>
  <si>
    <t>2448934.250 </t>
  </si>
  <si>
    <t> 07.11.1992 18:00 </t>
  </si>
  <si>
    <t> -0.057 </t>
  </si>
  <si>
    <t> BBS 102 </t>
  </si>
  <si>
    <t>2451020.3491 </t>
  </si>
  <si>
    <t> 25.07.1998 20:22 </t>
  </si>
  <si>
    <t> -0.0764 </t>
  </si>
  <si>
    <t> E.Blättler </t>
  </si>
  <si>
    <t> BBS 118 </t>
  </si>
  <si>
    <t>2451021.4097 </t>
  </si>
  <si>
    <t> 26.07.1998 21:49 </t>
  </si>
  <si>
    <t> -0.0768 </t>
  </si>
  <si>
    <t> M.Netolicky </t>
  </si>
  <si>
    <t> BRNO 32 </t>
  </si>
  <si>
    <t>2451021.4201 </t>
  </si>
  <si>
    <t> 26.07.1998 22:04 </t>
  </si>
  <si>
    <t> -0.0664 </t>
  </si>
  <si>
    <t> J.Cechal </t>
  </si>
  <si>
    <t>2451021.4208 </t>
  </si>
  <si>
    <t> 26.07.1998 22:05 </t>
  </si>
  <si>
    <t> -0.0657 </t>
  </si>
  <si>
    <t> J.Gozdal </t>
  </si>
  <si>
    <t>2451021.4368 </t>
  </si>
  <si>
    <t> 26.07.1998 22:28 </t>
  </si>
  <si>
    <t> -0.0497 </t>
  </si>
  <si>
    <t> J.Cerny </t>
  </si>
  <si>
    <t>2451021.4410 </t>
  </si>
  <si>
    <t> 26.07.1998 22:35 </t>
  </si>
  <si>
    <t> -0.0455 </t>
  </si>
  <si>
    <t> O.Bracek </t>
  </si>
  <si>
    <t>2451021.4451 </t>
  </si>
  <si>
    <t> 26.07.1998 22:40 </t>
  </si>
  <si>
    <t> -0.0414 </t>
  </si>
  <si>
    <t> S.Macuchova </t>
  </si>
  <si>
    <t>2451021.4472 </t>
  </si>
  <si>
    <t> 26.07.1998 22:43 </t>
  </si>
  <si>
    <t> -0.0393 </t>
  </si>
  <si>
    <t> J.Barton </t>
  </si>
  <si>
    <t>2451021.8381 </t>
  </si>
  <si>
    <t> 27.07.1998 08:06 </t>
  </si>
  <si>
    <t> -0.0728 </t>
  </si>
  <si>
    <t> R.Samec et al. </t>
  </si>
  <si>
    <t>IBVS 4753 </t>
  </si>
  <si>
    <t>2451022.8970 </t>
  </si>
  <si>
    <t> 28.07.1998 09:31 </t>
  </si>
  <si>
    <t> -0.0749 </t>
  </si>
  <si>
    <t>2451069.7933 </t>
  </si>
  <si>
    <t> 13.09.1998 07:02 </t>
  </si>
  <si>
    <t> -0.0743 </t>
  </si>
  <si>
    <t>2451070.8534 </t>
  </si>
  <si>
    <t> 14.09.1998 08:28 </t>
  </si>
  <si>
    <t> -0.0752 </t>
  </si>
  <si>
    <t>2451074.6725 </t>
  </si>
  <si>
    <t> 18.09.1998 04:08 </t>
  </si>
  <si>
    <t> -0.0757 </t>
  </si>
  <si>
    <t>2451074.8854 </t>
  </si>
  <si>
    <t> 18.09.1998 09:14 </t>
  </si>
  <si>
    <t> -0.0750 </t>
  </si>
  <si>
    <t>2451156.3698 </t>
  </si>
  <si>
    <t> 08.12.1998 20:52 </t>
  </si>
  <si>
    <t> -0.0746 </t>
  </si>
  <si>
    <t> BBS 119 </t>
  </si>
  <si>
    <t>2451162.3117 </t>
  </si>
  <si>
    <t> 14.12.1998 19:28 </t>
  </si>
  <si>
    <t> -0.0742 </t>
  </si>
  <si>
    <t>2451679.8576 </t>
  </si>
  <si>
    <t> 15.05.2000 08:34 </t>
  </si>
  <si>
    <t> -0.0792 </t>
  </si>
  <si>
    <t> R.H.Nelson </t>
  </si>
  <si>
    <t>IBVS 5040 </t>
  </si>
  <si>
    <t>2452216.2928 </t>
  </si>
  <si>
    <t> 02.11.2001 19:01 </t>
  </si>
  <si>
    <t> -0.0805 </t>
  </si>
  <si>
    <t> BBS 127 </t>
  </si>
  <si>
    <t>2452230.51090 </t>
  </si>
  <si>
    <t> 17.11.2001 00:15 </t>
  </si>
  <si>
    <t> -0.07964 </t>
  </si>
  <si>
    <t>C </t>
  </si>
  <si>
    <t>o</t>
  </si>
  <si>
    <t> Hájek et al. </t>
  </si>
  <si>
    <t>OEJV 0074 </t>
  </si>
  <si>
    <t>2452490.8752 </t>
  </si>
  <si>
    <t> 04.08.2002 09:00 </t>
  </si>
  <si>
    <t> -0.0823 </t>
  </si>
  <si>
    <t> R.Nelson </t>
  </si>
  <si>
    <t>IBVS 5371 </t>
  </si>
  <si>
    <t>2452592.3044 </t>
  </si>
  <si>
    <t> 13.11.2002 19:18 </t>
  </si>
  <si>
    <t> -0.0837 </t>
  </si>
  <si>
    <t> BBS 129 </t>
  </si>
  <si>
    <t>2452808.5335 </t>
  </si>
  <si>
    <t> 18.06.2003 00:48 </t>
  </si>
  <si>
    <t> -0.0843 </t>
  </si>
  <si>
    <t> L.Kotková &amp; M.Wolf </t>
  </si>
  <si>
    <t>IBVS 5676 </t>
  </si>
  <si>
    <t>2452863.4928 </t>
  </si>
  <si>
    <t> 11.08.2003 23:49 </t>
  </si>
  <si>
    <t>2452900.6271 </t>
  </si>
  <si>
    <t> 18.09.2003 03:03 </t>
  </si>
  <si>
    <t> -0.0846 </t>
  </si>
  <si>
    <t>2452976.5927 </t>
  </si>
  <si>
    <t> 03.12.2003 02:13 </t>
  </si>
  <si>
    <t> -0.0859 </t>
  </si>
  <si>
    <t> S.Dvorak </t>
  </si>
  <si>
    <t>IBVS 5502 </t>
  </si>
  <si>
    <t>2452986.3533 </t>
  </si>
  <si>
    <t> 12.12.2003 20:28 </t>
  </si>
  <si>
    <t> -0.0864 </t>
  </si>
  <si>
    <t> BBS 130 </t>
  </si>
  <si>
    <t>2453518.535 </t>
  </si>
  <si>
    <t> 28.05.2005 00:50 </t>
  </si>
  <si>
    <t> -0.097 </t>
  </si>
  <si>
    <t>OEJV 0003 </t>
  </si>
  <si>
    <t>2453580.500 </t>
  </si>
  <si>
    <t> 29.07.2005 00:00 </t>
  </si>
  <si>
    <t> -0.094 </t>
  </si>
  <si>
    <t>2453643.7392 </t>
  </si>
  <si>
    <t> 30.09.2005 05:44 </t>
  </si>
  <si>
    <t> -0.0899 </t>
  </si>
  <si>
    <t>IBVS 5677 </t>
  </si>
  <si>
    <t>2453653.5005 </t>
  </si>
  <si>
    <t> 10.10.2005 00:00 </t>
  </si>
  <si>
    <t> -0.0897 </t>
  </si>
  <si>
    <t> M.Zejda et al. </t>
  </si>
  <si>
    <t>IBVS 5741 </t>
  </si>
  <si>
    <t>2454086.3805 </t>
  </si>
  <si>
    <t> 16.12.2006 21:07 </t>
  </si>
  <si>
    <t> -0.0935 </t>
  </si>
  <si>
    <t> S.Dogru et al. </t>
  </si>
  <si>
    <t>IBVS 5795 </t>
  </si>
  <si>
    <t>2454318.5237 </t>
  </si>
  <si>
    <t> 06.08.2007 00:34 </t>
  </si>
  <si>
    <t> -0.0949 </t>
  </si>
  <si>
    <t> W.Moschner &amp; P.Frank </t>
  </si>
  <si>
    <t>BAVM 234 </t>
  </si>
  <si>
    <t>2454366.4791 </t>
  </si>
  <si>
    <t> 22.09.2007 23:29 </t>
  </si>
  <si>
    <t> -0.0963 </t>
  </si>
  <si>
    <t>-I</t>
  </si>
  <si>
    <t> F.Agerer </t>
  </si>
  <si>
    <t>BAVM 193 </t>
  </si>
  <si>
    <t>2454521.5954 </t>
  </si>
  <si>
    <t> 25.02.2008 02:17 </t>
  </si>
  <si>
    <t>60722.5</t>
  </si>
  <si>
    <t> -0.0967 </t>
  </si>
  <si>
    <t> L.Urbancok </t>
  </si>
  <si>
    <t>OEJV 0094 </t>
  </si>
  <si>
    <t>2454749.2824 </t>
  </si>
  <si>
    <t> 09.10.2008 18:46 </t>
  </si>
  <si>
    <t>61259</t>
  </si>
  <si>
    <t> -0.0981 </t>
  </si>
  <si>
    <t>OEJV 0107 </t>
  </si>
  <si>
    <t>2454753.3120 </t>
  </si>
  <si>
    <t> 13.10.2008 19:29 </t>
  </si>
  <si>
    <t>61268.5</t>
  </si>
  <si>
    <t> -0.1003 </t>
  </si>
  <si>
    <t>2455009.4351 </t>
  </si>
  <si>
    <t> 26.06.2009 22:26 </t>
  </si>
  <si>
    <t>61872</t>
  </si>
  <si>
    <t> -0.1001 </t>
  </si>
  <si>
    <t>ns</t>
  </si>
  <si>
    <t> G.Marino et al. </t>
  </si>
  <si>
    <t>IBVS 5917 </t>
  </si>
  <si>
    <t>2455097.4971 </t>
  </si>
  <si>
    <t> 22.09.2009 23:55 </t>
  </si>
  <si>
    <t>62079.5</t>
  </si>
  <si>
    <t>BAVM 212 </t>
  </si>
  <si>
    <t>2455098.5584 </t>
  </si>
  <si>
    <t> 24.09.2009 01:24 </t>
  </si>
  <si>
    <t>62082</t>
  </si>
  <si>
    <t> -0.1000 </t>
  </si>
  <si>
    <t>2455135.6906 </t>
  </si>
  <si>
    <t> 31.10.2009 04:34 </t>
  </si>
  <si>
    <t>62169.5</t>
  </si>
  <si>
    <t> -0.1024 </t>
  </si>
  <si>
    <t> R.Diethelm </t>
  </si>
  <si>
    <t>IBVS 5920 </t>
  </si>
  <si>
    <t>2455829.57355 </t>
  </si>
  <si>
    <t> 25.09.2011 01:45 </t>
  </si>
  <si>
    <t>63804.5</t>
  </si>
  <si>
    <t> -0.10684 </t>
  </si>
  <si>
    <t> K.Ho?kova </t>
  </si>
  <si>
    <t>OEJV 0160 </t>
  </si>
  <si>
    <t>2455874.3478 </t>
  </si>
  <si>
    <t> 08.11.2011 20:20 </t>
  </si>
  <si>
    <t>63910</t>
  </si>
  <si>
    <t> -0.1064 </t>
  </si>
  <si>
    <t>BAVM 225 </t>
  </si>
  <si>
    <t>2455874.5606 </t>
  </si>
  <si>
    <t> 09.11.2011 01:27 </t>
  </si>
  <si>
    <t>63910.5</t>
  </si>
  <si>
    <t> -0.1058 </t>
  </si>
  <si>
    <t>2455875.6194 </t>
  </si>
  <si>
    <t> 10.11.2011 02:51 </t>
  </si>
  <si>
    <t>63913</t>
  </si>
  <si>
    <t> -0.1080 </t>
  </si>
  <si>
    <t>IBVS 6011 </t>
  </si>
  <si>
    <t>2456269.24614 </t>
  </si>
  <si>
    <t> 07.12.2012 17:54 </t>
  </si>
  <si>
    <t>64840.5</t>
  </si>
  <si>
    <t> -0.10846 </t>
  </si>
  <si>
    <t>IBVS 5741</t>
  </si>
  <si>
    <t>IBVS 6152</t>
  </si>
  <si>
    <t>OEJV 0165</t>
  </si>
  <si>
    <t>OEJV 0179</t>
  </si>
  <si>
    <t>RHN 2021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</si>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</sst>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1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11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9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/>
    <xf numFmtId="0" fontId="14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9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6" fillId="0" borderId="12" xfId="0" applyFont="1" applyBorder="1">
      <alignment vertical="top"/>
    </xf>
    <xf numFmtId="165" fontId="6" fillId="0" borderId="12" xfId="0" applyNumberFormat="1" applyFont="1" applyBorder="1" applyAlignment="1">
      <alignment horizontal="center"/>
    </xf>
    <xf numFmtId="166" fontId="4" fillId="0" borderId="0" xfId="0" applyNumberFormat="1" applyFont="1">
      <alignment vertical="top"/>
    </xf>
    <xf numFmtId="14" fontId="0" fillId="0" borderId="0" xfId="0" applyNumberFormat="1">
      <alignment vertical="top"/>
    </xf>
    <xf numFmtId="0" fontId="4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6" fillId="0" borderId="13" xfId="0" applyFont="1" applyBorder="1">
      <alignment vertical="top"/>
    </xf>
    <xf numFmtId="165" fontId="6" fillId="0" borderId="13" xfId="0" applyNumberFormat="1" applyFont="1" applyBorder="1" applyAlignment="1">
      <alignment horizontal="center"/>
    </xf>
    <xf numFmtId="0" fontId="4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6" fillId="0" borderId="14" xfId="0" applyFont="1" applyBorder="1">
      <alignment vertical="top"/>
    </xf>
    <xf numFmtId="165" fontId="6" fillId="0" borderId="14" xfId="0" applyNumberFormat="1" applyFont="1" applyBorder="1" applyAlignment="1">
      <alignment horizontal="center"/>
    </xf>
    <xf numFmtId="0" fontId="20" fillId="0" borderId="11" xfId="0" applyFont="1" applyBorder="1">
      <alignment vertical="top"/>
    </xf>
    <xf numFmtId="0" fontId="0" fillId="0" borderId="11" xfId="0" applyBorder="1">
      <alignment vertical="top"/>
    </xf>
    <xf numFmtId="0" fontId="21" fillId="0" borderId="0" xfId="0" applyFont="1">
      <alignment vertical="top"/>
    </xf>
    <xf numFmtId="165" fontId="6" fillId="0" borderId="0" xfId="0" applyNumberFormat="1" applyFont="1" applyAlignment="1">
      <alignment horizontal="center"/>
    </xf>
    <xf numFmtId="10" fontId="4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0" fillId="0" borderId="0" xfId="0" applyFo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0" fillId="24" borderId="5" xfId="0" applyFont="1" applyFill="1" applyBorder="1">
      <alignment vertical="top"/>
    </xf>
    <xf numFmtId="0" fontId="6" fillId="0" borderId="25" xfId="0" applyFont="1" applyBorder="1">
      <alignment vertical="top"/>
    </xf>
    <xf numFmtId="0" fontId="4" fillId="0" borderId="5" xfId="0" applyFont="1" applyBorder="1">
      <alignment vertical="top"/>
    </xf>
    <xf numFmtId="0" fontId="5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2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29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29" fillId="25" borderId="27" xfId="38" applyFill="1" applyBorder="1" applyAlignment="1" applyProtection="1">
      <alignment horizontal="right" wrapText="1"/>
    </xf>
    <xf numFmtId="0" fontId="30" fillId="25" borderId="0" xfId="0" applyFont="1" applyFill="1" applyAlignment="1">
      <alignment horizontal="left" vertical="top" wrapText="1" indent="1"/>
    </xf>
    <xf numFmtId="0" fontId="30" fillId="25" borderId="0" xfId="0" applyFont="1" applyFill="1" applyAlignment="1">
      <alignment horizontal="center" vertical="top" wrapText="1"/>
    </xf>
    <xf numFmtId="0" fontId="30" fillId="25" borderId="0" xfId="0" applyFont="1" applyFill="1" applyAlignment="1">
      <alignment horizontal="right" vertical="top" wrapText="1"/>
    </xf>
    <xf numFmtId="0" fontId="29" fillId="25" borderId="0" xfId="38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2" fontId="6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42" applyFont="1" applyAlignment="1">
      <alignment vertical="center" wrapText="1"/>
    </xf>
    <xf numFmtId="0" fontId="30" fillId="0" borderId="0" xfId="42" applyFont="1" applyAlignment="1">
      <alignment horizontal="center" vertical="center" wrapText="1"/>
    </xf>
    <xf numFmtId="0" fontId="30" fillId="0" borderId="0" xfId="42" applyFont="1" applyAlignment="1">
      <alignment horizontal="left" vertical="center" wrapText="1"/>
    </xf>
    <xf numFmtId="0" fontId="30" fillId="0" borderId="0" xfId="42" applyFont="1" applyAlignment="1">
      <alignment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 wrapText="1"/>
    </xf>
    <xf numFmtId="0" fontId="26" fillId="0" borderId="0" xfId="43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167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7" fontId="45" fillId="0" borderId="0" xfId="0" applyNumberFormat="1" applyFont="1" applyAlignment="1" applyProtection="1">
      <alignment horizontal="left" vertical="center" wrapText="1"/>
      <protection locked="0"/>
    </xf>
    <xf numFmtId="168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2-4B16-BC31-D1D48A7EC4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2-4B16-BC31-D1D48A7EC4B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2-4B16-BC31-D1D48A7EC4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-42123</c:v>
                </c:pt>
                <c:pt idx="1">
                  <c:v>-41435</c:v>
                </c:pt>
                <c:pt idx="2">
                  <c:v>-40592</c:v>
                </c:pt>
                <c:pt idx="3">
                  <c:v>-39812</c:v>
                </c:pt>
                <c:pt idx="4">
                  <c:v>-39812</c:v>
                </c:pt>
                <c:pt idx="5">
                  <c:v>-39744</c:v>
                </c:pt>
                <c:pt idx="6">
                  <c:v>-38137</c:v>
                </c:pt>
                <c:pt idx="7">
                  <c:v>-30461</c:v>
                </c:pt>
                <c:pt idx="8">
                  <c:v>-30393</c:v>
                </c:pt>
                <c:pt idx="9">
                  <c:v>-29448</c:v>
                </c:pt>
                <c:pt idx="10">
                  <c:v>-26760</c:v>
                </c:pt>
                <c:pt idx="11">
                  <c:v>-26760</c:v>
                </c:pt>
                <c:pt idx="12">
                  <c:v>-26650</c:v>
                </c:pt>
                <c:pt idx="13">
                  <c:v>-26513</c:v>
                </c:pt>
                <c:pt idx="14">
                  <c:v>0</c:v>
                </c:pt>
                <c:pt idx="15">
                  <c:v>0.5</c:v>
                </c:pt>
                <c:pt idx="16">
                  <c:v>2465</c:v>
                </c:pt>
                <c:pt idx="17">
                  <c:v>2465</c:v>
                </c:pt>
                <c:pt idx="18">
                  <c:v>3278</c:v>
                </c:pt>
                <c:pt idx="19">
                  <c:v>4925</c:v>
                </c:pt>
                <c:pt idx="20">
                  <c:v>4925</c:v>
                </c:pt>
                <c:pt idx="21">
                  <c:v>4925</c:v>
                </c:pt>
                <c:pt idx="22">
                  <c:v>4925</c:v>
                </c:pt>
                <c:pt idx="23">
                  <c:v>4925</c:v>
                </c:pt>
                <c:pt idx="24">
                  <c:v>5045</c:v>
                </c:pt>
                <c:pt idx="25">
                  <c:v>5137</c:v>
                </c:pt>
                <c:pt idx="26">
                  <c:v>5191</c:v>
                </c:pt>
                <c:pt idx="27">
                  <c:v>6699.5</c:v>
                </c:pt>
                <c:pt idx="28">
                  <c:v>6890</c:v>
                </c:pt>
                <c:pt idx="29">
                  <c:v>7062</c:v>
                </c:pt>
                <c:pt idx="30">
                  <c:v>7359</c:v>
                </c:pt>
                <c:pt idx="31">
                  <c:v>7404</c:v>
                </c:pt>
                <c:pt idx="32">
                  <c:v>7745</c:v>
                </c:pt>
                <c:pt idx="33">
                  <c:v>12660.5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12663</c:v>
                </c:pt>
                <c:pt idx="38">
                  <c:v>12663</c:v>
                </c:pt>
                <c:pt idx="39">
                  <c:v>12663</c:v>
                </c:pt>
                <c:pt idx="40">
                  <c:v>12663</c:v>
                </c:pt>
                <c:pt idx="41">
                  <c:v>12664</c:v>
                </c:pt>
                <c:pt idx="42">
                  <c:v>12666.5</c:v>
                </c:pt>
                <c:pt idx="43">
                  <c:v>12777</c:v>
                </c:pt>
                <c:pt idx="44">
                  <c:v>12779.5</c:v>
                </c:pt>
                <c:pt idx="45">
                  <c:v>12788.5</c:v>
                </c:pt>
                <c:pt idx="46">
                  <c:v>12789</c:v>
                </c:pt>
                <c:pt idx="47">
                  <c:v>12981</c:v>
                </c:pt>
                <c:pt idx="48">
                  <c:v>12995</c:v>
                </c:pt>
                <c:pt idx="49">
                  <c:v>14214.5</c:v>
                </c:pt>
                <c:pt idx="50">
                  <c:v>15478.5</c:v>
                </c:pt>
                <c:pt idx="51">
                  <c:v>15512</c:v>
                </c:pt>
                <c:pt idx="52">
                  <c:v>16125.5</c:v>
                </c:pt>
                <c:pt idx="53">
                  <c:v>16364.5</c:v>
                </c:pt>
                <c:pt idx="54">
                  <c:v>16874</c:v>
                </c:pt>
                <c:pt idx="55">
                  <c:v>16874</c:v>
                </c:pt>
                <c:pt idx="56">
                  <c:v>17003.5</c:v>
                </c:pt>
                <c:pt idx="57">
                  <c:v>17091</c:v>
                </c:pt>
                <c:pt idx="58">
                  <c:v>17270</c:v>
                </c:pt>
                <c:pt idx="59">
                  <c:v>17293</c:v>
                </c:pt>
                <c:pt idx="60">
                  <c:v>18547</c:v>
                </c:pt>
                <c:pt idx="61">
                  <c:v>18693</c:v>
                </c:pt>
                <c:pt idx="62">
                  <c:v>18842</c:v>
                </c:pt>
                <c:pt idx="63">
                  <c:v>18865</c:v>
                </c:pt>
                <c:pt idx="64">
                  <c:v>19885</c:v>
                </c:pt>
                <c:pt idx="65">
                  <c:v>20432</c:v>
                </c:pt>
                <c:pt idx="66">
                  <c:v>20545</c:v>
                </c:pt>
                <c:pt idx="67">
                  <c:v>20910.5</c:v>
                </c:pt>
                <c:pt idx="68">
                  <c:v>20910.5</c:v>
                </c:pt>
                <c:pt idx="69">
                  <c:v>21447</c:v>
                </c:pt>
                <c:pt idx="70">
                  <c:v>21447</c:v>
                </c:pt>
                <c:pt idx="71">
                  <c:v>21456.5</c:v>
                </c:pt>
                <c:pt idx="72">
                  <c:v>21456.5</c:v>
                </c:pt>
                <c:pt idx="73">
                  <c:v>22060</c:v>
                </c:pt>
                <c:pt idx="74">
                  <c:v>22060</c:v>
                </c:pt>
                <c:pt idx="75">
                  <c:v>22267.5</c:v>
                </c:pt>
                <c:pt idx="76">
                  <c:v>22270</c:v>
                </c:pt>
                <c:pt idx="77">
                  <c:v>22357.5</c:v>
                </c:pt>
                <c:pt idx="78">
                  <c:v>23992.5</c:v>
                </c:pt>
                <c:pt idx="79">
                  <c:v>23992.5</c:v>
                </c:pt>
                <c:pt idx="80">
                  <c:v>24098</c:v>
                </c:pt>
                <c:pt idx="81">
                  <c:v>24098.5</c:v>
                </c:pt>
                <c:pt idx="82">
                  <c:v>24101</c:v>
                </c:pt>
                <c:pt idx="83">
                  <c:v>25028.5</c:v>
                </c:pt>
                <c:pt idx="84">
                  <c:v>25028.5</c:v>
                </c:pt>
                <c:pt idx="85">
                  <c:v>26631</c:v>
                </c:pt>
                <c:pt idx="86">
                  <c:v>26631.5</c:v>
                </c:pt>
                <c:pt idx="87">
                  <c:v>27376</c:v>
                </c:pt>
                <c:pt idx="88">
                  <c:v>27444</c:v>
                </c:pt>
                <c:pt idx="89">
                  <c:v>27444.5</c:v>
                </c:pt>
                <c:pt idx="90">
                  <c:v>27454</c:v>
                </c:pt>
                <c:pt idx="91">
                  <c:v>28184</c:v>
                </c:pt>
                <c:pt idx="92">
                  <c:v>28226.5</c:v>
                </c:pt>
                <c:pt idx="93">
                  <c:v>28271.5</c:v>
                </c:pt>
                <c:pt idx="94">
                  <c:v>28893.5</c:v>
                </c:pt>
                <c:pt idx="95">
                  <c:v>29027.5</c:v>
                </c:pt>
                <c:pt idx="96">
                  <c:v>32410</c:v>
                </c:pt>
                <c:pt idx="97">
                  <c:v>32412</c:v>
                </c:pt>
                <c:pt idx="98">
                  <c:v>32555</c:v>
                </c:pt>
                <c:pt idx="99">
                  <c:v>33325</c:v>
                </c:pt>
                <c:pt idx="100">
                  <c:v>33325</c:v>
                </c:pt>
                <c:pt idx="101">
                  <c:v>33325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49">
                  <c:v>-2.7531275001820177E-2</c:v>
                </c:pt>
                <c:pt idx="50">
                  <c:v>-2.891207500215387E-2</c:v>
                </c:pt>
                <c:pt idx="51">
                  <c:v>-2.8076399998099077E-2</c:v>
                </c:pt>
                <c:pt idx="52">
                  <c:v>-3.0702453244884964E-2</c:v>
                </c:pt>
                <c:pt idx="53">
                  <c:v>-3.2123775003128685E-2</c:v>
                </c:pt>
                <c:pt idx="54">
                  <c:v>-3.2760300004156306E-2</c:v>
                </c:pt>
                <c:pt idx="55">
                  <c:v>-3.2730300001276191E-2</c:v>
                </c:pt>
                <c:pt idx="56">
                  <c:v>-3.2735824999690522E-2</c:v>
                </c:pt>
                <c:pt idx="57">
                  <c:v>-3.3081450004829094E-2</c:v>
                </c:pt>
                <c:pt idx="58">
                  <c:v>-3.435650000028545E-2</c:v>
                </c:pt>
                <c:pt idx="59">
                  <c:v>-3.4863349996157922E-2</c:v>
                </c:pt>
                <c:pt idx="62">
                  <c:v>-3.8289899996016175E-2</c:v>
                </c:pt>
                <c:pt idx="63">
                  <c:v>-3.8096750002296176E-2</c:v>
                </c:pt>
                <c:pt idx="64">
                  <c:v>-4.1965750002418645E-2</c:v>
                </c:pt>
                <c:pt idx="67">
                  <c:v>-4.5112475003406871E-2</c:v>
                </c:pt>
                <c:pt idx="68">
                  <c:v>-4.5052475004922599E-2</c:v>
                </c:pt>
                <c:pt idx="69">
                  <c:v>-4.6539650007616729E-2</c:v>
                </c:pt>
                <c:pt idx="70">
                  <c:v>-4.6469650005747098E-2</c:v>
                </c:pt>
                <c:pt idx="71">
                  <c:v>-4.8701175001042429E-2</c:v>
                </c:pt>
                <c:pt idx="72">
                  <c:v>-4.8661175002052914E-2</c:v>
                </c:pt>
                <c:pt idx="73">
                  <c:v>-4.8557000001892447E-2</c:v>
                </c:pt>
                <c:pt idx="74">
                  <c:v>-4.8557000001892447E-2</c:v>
                </c:pt>
                <c:pt idx="77">
                  <c:v>-5.0852125001256354E-2</c:v>
                </c:pt>
                <c:pt idx="78">
                  <c:v>-5.5280375003349036E-2</c:v>
                </c:pt>
                <c:pt idx="79">
                  <c:v>-5.5280375003349036E-2</c:v>
                </c:pt>
                <c:pt idx="82">
                  <c:v>-5.6390949997876305E-2</c:v>
                </c:pt>
                <c:pt idx="83">
                  <c:v>-5.7594575002440251E-2</c:v>
                </c:pt>
                <c:pt idx="84">
                  <c:v>-5.6894574998295866E-2</c:v>
                </c:pt>
                <c:pt idx="87">
                  <c:v>-6.7727199995715637E-2</c:v>
                </c:pt>
                <c:pt idx="88">
                  <c:v>-6.9551799999317154E-2</c:v>
                </c:pt>
                <c:pt idx="89">
                  <c:v>-6.464977500581881E-2</c:v>
                </c:pt>
                <c:pt idx="90">
                  <c:v>-6.6911300003994256E-2</c:v>
                </c:pt>
                <c:pt idx="91">
                  <c:v>-7.105480000609532E-2</c:v>
                </c:pt>
                <c:pt idx="92">
                  <c:v>-7.0342674996936694E-2</c:v>
                </c:pt>
                <c:pt idx="93">
                  <c:v>-6.9960424996679649E-2</c:v>
                </c:pt>
                <c:pt idx="94">
                  <c:v>-7.1981325003434904E-2</c:v>
                </c:pt>
                <c:pt idx="95">
                  <c:v>-7.2938625002279878E-2</c:v>
                </c:pt>
                <c:pt idx="96">
                  <c:v>-8.723949999694014E-2</c:v>
                </c:pt>
                <c:pt idx="97">
                  <c:v>-5.1331400005437899E-2</c:v>
                </c:pt>
                <c:pt idx="98">
                  <c:v>-8.875225000520004E-2</c:v>
                </c:pt>
                <c:pt idx="99">
                  <c:v>-9.2133750003995374E-2</c:v>
                </c:pt>
                <c:pt idx="100">
                  <c:v>-9.1733750217827037E-2</c:v>
                </c:pt>
                <c:pt idx="101">
                  <c:v>-9.1433749796124175E-2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2-4B16-BC31-D1D48A7EC4B2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-1.9502202009152932E-2</c:v>
                </c:pt>
                <c:pt idx="30">
                  <c:v>-1.9510180152790345E-2</c:v>
                </c:pt>
                <c:pt idx="31">
                  <c:v>-1.9510180152790345E-2</c:v>
                </c:pt>
                <c:pt idx="32">
                  <c:v>-1.9510180152790345E-2</c:v>
                </c:pt>
                <c:pt idx="33">
                  <c:v>-1.9510180152790345E-2</c:v>
                </c:pt>
                <c:pt idx="34">
                  <c:v>-1.9510180152790345E-2</c:v>
                </c:pt>
                <c:pt idx="35">
                  <c:v>-1.9510180152790345E-2</c:v>
                </c:pt>
                <c:pt idx="36">
                  <c:v>-1.9510180152790345E-2</c:v>
                </c:pt>
                <c:pt idx="37">
                  <c:v>-1.9513371410245305E-2</c:v>
                </c:pt>
                <c:pt idx="38">
                  <c:v>-1.9521349553882718E-2</c:v>
                </c:pt>
                <c:pt idx="39">
                  <c:v>-1.9873983502656262E-2</c:v>
                </c:pt>
                <c:pt idx="40">
                  <c:v>-1.9881961646293668E-2</c:v>
                </c:pt>
                <c:pt idx="41">
                  <c:v>-1.9910682963388347E-2</c:v>
                </c:pt>
                <c:pt idx="42">
                  <c:v>-1.9912278592115827E-2</c:v>
                </c:pt>
                <c:pt idx="43">
                  <c:v>-2.0525000023468951E-2</c:v>
                </c:pt>
                <c:pt idx="44">
                  <c:v>-2.0569677627838449E-2</c:v>
                </c:pt>
                <c:pt idx="45">
                  <c:v>-2.4461416094167257E-2</c:v>
                </c:pt>
                <c:pt idx="46">
                  <c:v>-2.8495165517241967E-2</c:v>
                </c:pt>
                <c:pt idx="47">
                  <c:v>-2.8602072641983264E-2</c:v>
                </c:pt>
                <c:pt idx="48">
                  <c:v>-3.0559909090603785E-2</c:v>
                </c:pt>
                <c:pt idx="49">
                  <c:v>-3.1322619622340224E-2</c:v>
                </c:pt>
                <c:pt idx="50">
                  <c:v>-3.2948565295644466E-2</c:v>
                </c:pt>
                <c:pt idx="51">
                  <c:v>-3.2948565295644466E-2</c:v>
                </c:pt>
                <c:pt idx="52">
                  <c:v>-3.3361833136062329E-2</c:v>
                </c:pt>
                <c:pt idx="53">
                  <c:v>-3.3641068163371687E-2</c:v>
                </c:pt>
                <c:pt idx="54">
                  <c:v>-3.4212303247810279E-2</c:v>
                </c:pt>
                <c:pt idx="55">
                  <c:v>-3.428570216927445E-2</c:v>
                </c:pt>
                <c:pt idx="56">
                  <c:v>-3.8287539017799521E-2</c:v>
                </c:pt>
                <c:pt idx="57">
                  <c:v>-3.8753462606224295E-2</c:v>
                </c:pt>
                <c:pt idx="58">
                  <c:v>-3.9228959967013956E-2</c:v>
                </c:pt>
                <c:pt idx="59">
                  <c:v>-3.9302358888478127E-2</c:v>
                </c:pt>
                <c:pt idx="60">
                  <c:v>-4.2557441492541578E-2</c:v>
                </c:pt>
                <c:pt idx="61">
                  <c:v>-4.4303059320406984E-2</c:v>
                </c:pt>
                <c:pt idx="62">
                  <c:v>-4.4663671412817935E-2</c:v>
                </c:pt>
                <c:pt idx="63">
                  <c:v>-4.5830076012607343E-2</c:v>
                </c:pt>
                <c:pt idx="64">
                  <c:v>-4.5830076012607343E-2</c:v>
                </c:pt>
                <c:pt idx="65">
                  <c:v>-4.7542185637195616E-2</c:v>
                </c:pt>
                <c:pt idx="66">
                  <c:v>-4.7542185637195616E-2</c:v>
                </c:pt>
                <c:pt idx="67">
                  <c:v>-4.7572502583017776E-2</c:v>
                </c:pt>
                <c:pt idx="68">
                  <c:v>-4.7572502583017776E-2</c:v>
                </c:pt>
                <c:pt idx="69">
                  <c:v>-4.9498426457088657E-2</c:v>
                </c:pt>
                <c:pt idx="70">
                  <c:v>-4.9498426457088657E-2</c:v>
                </c:pt>
                <c:pt idx="71">
                  <c:v>-5.0160612378993719E-2</c:v>
                </c:pt>
                <c:pt idx="72">
                  <c:v>-5.0168590522631132E-2</c:v>
                </c:pt>
                <c:pt idx="73">
                  <c:v>-5.0447825549940498E-2</c:v>
                </c:pt>
                <c:pt idx="74">
                  <c:v>-5.5665531488806916E-2</c:v>
                </c:pt>
                <c:pt idx="75">
                  <c:v>-5.5665531488806916E-2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2-4B16-BC31-D1D48A7EC4B2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2-4B16-BC31-D1D48A7EC4B2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2-4B16-BC31-D1D48A7E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856"/>
        <c:axId val="1"/>
      </c:scatterChart>
      <c:valAx>
        <c:axId val="812792856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856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9825119236884"/>
          <c:y val="0.91950464396284826"/>
          <c:w val="0.6120826709062002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68260634087405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6049953574457"/>
          <c:y val="0.13888930751262152"/>
          <c:w val="0.81269967246353003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7-46EB-B425-6CB13329C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17-46EB-B425-6CB13329C02C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7-46EB-B425-6CB13329C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Active!$F$25:$F$1000</c:f>
              <c:numCache>
                <c:formatCode>General</c:formatCode>
                <c:ptCount val="9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  <c:pt idx="76">
                  <c:v>24098</c:v>
                </c:pt>
                <c:pt idx="77">
                  <c:v>24098.5</c:v>
                </c:pt>
                <c:pt idx="78">
                  <c:v>24101</c:v>
                </c:pt>
                <c:pt idx="79">
                  <c:v>25028.5</c:v>
                </c:pt>
                <c:pt idx="80">
                  <c:v>25028.5</c:v>
                </c:pt>
                <c:pt idx="81">
                  <c:v>26631</c:v>
                </c:pt>
                <c:pt idx="82">
                  <c:v>26631.5</c:v>
                </c:pt>
                <c:pt idx="83">
                  <c:v>27376</c:v>
                </c:pt>
                <c:pt idx="84">
                  <c:v>27444</c:v>
                </c:pt>
                <c:pt idx="85">
                  <c:v>27444.5</c:v>
                </c:pt>
                <c:pt idx="86">
                  <c:v>27454</c:v>
                </c:pt>
                <c:pt idx="87">
                  <c:v>28184</c:v>
                </c:pt>
                <c:pt idx="88">
                  <c:v>28226.5</c:v>
                </c:pt>
                <c:pt idx="89">
                  <c:v>28271.5</c:v>
                </c:pt>
                <c:pt idx="90">
                  <c:v>28893.5</c:v>
                </c:pt>
                <c:pt idx="91">
                  <c:v>29027.5</c:v>
                </c:pt>
                <c:pt idx="92">
                  <c:v>32410</c:v>
                </c:pt>
                <c:pt idx="93">
                  <c:v>32412</c:v>
                </c:pt>
                <c:pt idx="94">
                  <c:v>32555</c:v>
                </c:pt>
                <c:pt idx="95">
                  <c:v>33325</c:v>
                </c:pt>
                <c:pt idx="96">
                  <c:v>33325</c:v>
                </c:pt>
                <c:pt idx="97">
                  <c:v>33325</c:v>
                </c:pt>
              </c:numCache>
            </c:numRef>
          </c:xVal>
          <c:yVal>
            <c:numRef>
              <c:f>Active!$K$25:$K$1000</c:f>
              <c:numCache>
                <c:formatCode>General</c:formatCode>
                <c:ptCount val="9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  <c:pt idx="78">
                  <c:v>-5.6390949997876305E-2</c:v>
                </c:pt>
                <c:pt idx="79">
                  <c:v>-5.7594575002440251E-2</c:v>
                </c:pt>
                <c:pt idx="80">
                  <c:v>-5.6894574998295866E-2</c:v>
                </c:pt>
                <c:pt idx="83">
                  <c:v>-6.7727199995715637E-2</c:v>
                </c:pt>
                <c:pt idx="84">
                  <c:v>-6.9551799999317154E-2</c:v>
                </c:pt>
                <c:pt idx="85">
                  <c:v>-6.464977500581881E-2</c:v>
                </c:pt>
                <c:pt idx="86">
                  <c:v>-6.6911300003994256E-2</c:v>
                </c:pt>
                <c:pt idx="87">
                  <c:v>-7.105480000609532E-2</c:v>
                </c:pt>
                <c:pt idx="88">
                  <c:v>-7.0342674996936694E-2</c:v>
                </c:pt>
                <c:pt idx="89">
                  <c:v>-6.9960424996679649E-2</c:v>
                </c:pt>
                <c:pt idx="90">
                  <c:v>-7.1981325003434904E-2</c:v>
                </c:pt>
                <c:pt idx="91">
                  <c:v>-7.2938625002279878E-2</c:v>
                </c:pt>
                <c:pt idx="92">
                  <c:v>-8.723949999694014E-2</c:v>
                </c:pt>
                <c:pt idx="93">
                  <c:v>-5.1331400005437899E-2</c:v>
                </c:pt>
                <c:pt idx="94">
                  <c:v>-8.875225000520004E-2</c:v>
                </c:pt>
                <c:pt idx="95">
                  <c:v>-9.2133750003995374E-2</c:v>
                </c:pt>
                <c:pt idx="96">
                  <c:v>-9.1733750217827037E-2</c:v>
                </c:pt>
                <c:pt idx="97">
                  <c:v>-9.1433749796124175E-2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7-46EB-B425-6CB13329C02C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-1.9502202009152932E-2</c:v>
                </c:pt>
                <c:pt idx="30">
                  <c:v>-1.9510180152790345E-2</c:v>
                </c:pt>
                <c:pt idx="31">
                  <c:v>-1.9510180152790345E-2</c:v>
                </c:pt>
                <c:pt idx="32">
                  <c:v>-1.9510180152790345E-2</c:v>
                </c:pt>
                <c:pt idx="33">
                  <c:v>-1.9510180152790345E-2</c:v>
                </c:pt>
                <c:pt idx="34">
                  <c:v>-1.9510180152790345E-2</c:v>
                </c:pt>
                <c:pt idx="35">
                  <c:v>-1.9510180152790345E-2</c:v>
                </c:pt>
                <c:pt idx="36">
                  <c:v>-1.9510180152790345E-2</c:v>
                </c:pt>
                <c:pt idx="37">
                  <c:v>-1.9513371410245305E-2</c:v>
                </c:pt>
                <c:pt idx="38">
                  <c:v>-1.9521349553882718E-2</c:v>
                </c:pt>
                <c:pt idx="39">
                  <c:v>-1.9873983502656262E-2</c:v>
                </c:pt>
                <c:pt idx="40">
                  <c:v>-1.9881961646293668E-2</c:v>
                </c:pt>
                <c:pt idx="41">
                  <c:v>-1.9910682963388347E-2</c:v>
                </c:pt>
                <c:pt idx="42">
                  <c:v>-1.9912278592115827E-2</c:v>
                </c:pt>
                <c:pt idx="43">
                  <c:v>-2.0525000023468951E-2</c:v>
                </c:pt>
                <c:pt idx="44">
                  <c:v>-2.0569677627838449E-2</c:v>
                </c:pt>
                <c:pt idx="45">
                  <c:v>-2.4461416094167257E-2</c:v>
                </c:pt>
                <c:pt idx="46">
                  <c:v>-2.8495165517241967E-2</c:v>
                </c:pt>
                <c:pt idx="47">
                  <c:v>-2.8602072641983264E-2</c:v>
                </c:pt>
                <c:pt idx="48">
                  <c:v>-3.0559909090603785E-2</c:v>
                </c:pt>
                <c:pt idx="49">
                  <c:v>-3.1322619622340224E-2</c:v>
                </c:pt>
                <c:pt idx="50">
                  <c:v>-3.2948565295644466E-2</c:v>
                </c:pt>
                <c:pt idx="51">
                  <c:v>-3.2948565295644466E-2</c:v>
                </c:pt>
                <c:pt idx="52">
                  <c:v>-3.3361833136062329E-2</c:v>
                </c:pt>
                <c:pt idx="53">
                  <c:v>-3.3641068163371687E-2</c:v>
                </c:pt>
                <c:pt idx="54">
                  <c:v>-3.4212303247810279E-2</c:v>
                </c:pt>
                <c:pt idx="55">
                  <c:v>-3.428570216927445E-2</c:v>
                </c:pt>
                <c:pt idx="56">
                  <c:v>-3.8287539017799521E-2</c:v>
                </c:pt>
                <c:pt idx="57">
                  <c:v>-3.8753462606224295E-2</c:v>
                </c:pt>
                <c:pt idx="58">
                  <c:v>-3.9228959967013956E-2</c:v>
                </c:pt>
                <c:pt idx="59">
                  <c:v>-3.9302358888478127E-2</c:v>
                </c:pt>
                <c:pt idx="60">
                  <c:v>-4.2557441492541578E-2</c:v>
                </c:pt>
                <c:pt idx="61">
                  <c:v>-4.4303059320406984E-2</c:v>
                </c:pt>
                <c:pt idx="62">
                  <c:v>-4.4663671412817935E-2</c:v>
                </c:pt>
                <c:pt idx="63">
                  <c:v>-4.5830076012607343E-2</c:v>
                </c:pt>
                <c:pt idx="64">
                  <c:v>-4.5830076012607343E-2</c:v>
                </c:pt>
                <c:pt idx="65">
                  <c:v>-4.7542185637195616E-2</c:v>
                </c:pt>
                <c:pt idx="66">
                  <c:v>-4.7542185637195616E-2</c:v>
                </c:pt>
                <c:pt idx="67">
                  <c:v>-4.7572502583017776E-2</c:v>
                </c:pt>
                <c:pt idx="68">
                  <c:v>-4.7572502583017776E-2</c:v>
                </c:pt>
                <c:pt idx="69">
                  <c:v>-4.9498426457088657E-2</c:v>
                </c:pt>
                <c:pt idx="70">
                  <c:v>-4.9498426457088657E-2</c:v>
                </c:pt>
                <c:pt idx="71">
                  <c:v>-5.0160612378993719E-2</c:v>
                </c:pt>
                <c:pt idx="72">
                  <c:v>-5.0168590522631132E-2</c:v>
                </c:pt>
                <c:pt idx="73">
                  <c:v>-5.0447825549940498E-2</c:v>
                </c:pt>
                <c:pt idx="74">
                  <c:v>-5.5665531488806916E-2</c:v>
                </c:pt>
                <c:pt idx="75">
                  <c:v>-5.5665531488806916E-2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17-46EB-B425-6CB13329C02C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7-46EB-B425-6CB13329C02C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-42123</c:v>
                </c:pt>
                <c:pt idx="1">
                  <c:v>-41435</c:v>
                </c:pt>
                <c:pt idx="2">
                  <c:v>-40592</c:v>
                </c:pt>
                <c:pt idx="3">
                  <c:v>-39812</c:v>
                </c:pt>
                <c:pt idx="4">
                  <c:v>-39812</c:v>
                </c:pt>
                <c:pt idx="5">
                  <c:v>-39744</c:v>
                </c:pt>
                <c:pt idx="6">
                  <c:v>-38137</c:v>
                </c:pt>
                <c:pt idx="7">
                  <c:v>-30461</c:v>
                </c:pt>
                <c:pt idx="8">
                  <c:v>-30393</c:v>
                </c:pt>
                <c:pt idx="9">
                  <c:v>-29448</c:v>
                </c:pt>
                <c:pt idx="10">
                  <c:v>-26760</c:v>
                </c:pt>
                <c:pt idx="11">
                  <c:v>-26760</c:v>
                </c:pt>
                <c:pt idx="12">
                  <c:v>-26650</c:v>
                </c:pt>
                <c:pt idx="13">
                  <c:v>-26513</c:v>
                </c:pt>
                <c:pt idx="14">
                  <c:v>0</c:v>
                </c:pt>
                <c:pt idx="15">
                  <c:v>0.5</c:v>
                </c:pt>
                <c:pt idx="16">
                  <c:v>2465</c:v>
                </c:pt>
                <c:pt idx="17">
                  <c:v>2465</c:v>
                </c:pt>
                <c:pt idx="18">
                  <c:v>3278</c:v>
                </c:pt>
                <c:pt idx="19">
                  <c:v>4925</c:v>
                </c:pt>
                <c:pt idx="20">
                  <c:v>4925</c:v>
                </c:pt>
                <c:pt idx="21">
                  <c:v>4925</c:v>
                </c:pt>
                <c:pt idx="22">
                  <c:v>4925</c:v>
                </c:pt>
                <c:pt idx="23">
                  <c:v>4925</c:v>
                </c:pt>
                <c:pt idx="24">
                  <c:v>5045</c:v>
                </c:pt>
                <c:pt idx="25">
                  <c:v>5137</c:v>
                </c:pt>
                <c:pt idx="26">
                  <c:v>5191</c:v>
                </c:pt>
                <c:pt idx="27">
                  <c:v>6699.5</c:v>
                </c:pt>
                <c:pt idx="28">
                  <c:v>6890</c:v>
                </c:pt>
                <c:pt idx="29">
                  <c:v>7062</c:v>
                </c:pt>
                <c:pt idx="30">
                  <c:v>7359</c:v>
                </c:pt>
                <c:pt idx="31">
                  <c:v>7404</c:v>
                </c:pt>
                <c:pt idx="32">
                  <c:v>7745</c:v>
                </c:pt>
                <c:pt idx="33">
                  <c:v>12660.5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12663</c:v>
                </c:pt>
                <c:pt idx="38">
                  <c:v>12663</c:v>
                </c:pt>
                <c:pt idx="39">
                  <c:v>12663</c:v>
                </c:pt>
                <c:pt idx="40">
                  <c:v>12663</c:v>
                </c:pt>
                <c:pt idx="41">
                  <c:v>12664</c:v>
                </c:pt>
                <c:pt idx="42">
                  <c:v>12666.5</c:v>
                </c:pt>
                <c:pt idx="43">
                  <c:v>12777</c:v>
                </c:pt>
                <c:pt idx="44">
                  <c:v>12779.5</c:v>
                </c:pt>
                <c:pt idx="45">
                  <c:v>12788.5</c:v>
                </c:pt>
                <c:pt idx="46">
                  <c:v>12789</c:v>
                </c:pt>
                <c:pt idx="47">
                  <c:v>12981</c:v>
                </c:pt>
                <c:pt idx="48">
                  <c:v>12995</c:v>
                </c:pt>
                <c:pt idx="49">
                  <c:v>14214.5</c:v>
                </c:pt>
                <c:pt idx="50">
                  <c:v>15478.5</c:v>
                </c:pt>
                <c:pt idx="51">
                  <c:v>15512</c:v>
                </c:pt>
                <c:pt idx="52">
                  <c:v>16125.5</c:v>
                </c:pt>
                <c:pt idx="53">
                  <c:v>16364.5</c:v>
                </c:pt>
                <c:pt idx="54">
                  <c:v>16874</c:v>
                </c:pt>
                <c:pt idx="55">
                  <c:v>16874</c:v>
                </c:pt>
                <c:pt idx="56">
                  <c:v>17003.5</c:v>
                </c:pt>
                <c:pt idx="57">
                  <c:v>17091</c:v>
                </c:pt>
                <c:pt idx="58">
                  <c:v>17270</c:v>
                </c:pt>
                <c:pt idx="59">
                  <c:v>17293</c:v>
                </c:pt>
                <c:pt idx="60">
                  <c:v>18547</c:v>
                </c:pt>
                <c:pt idx="61">
                  <c:v>18693</c:v>
                </c:pt>
                <c:pt idx="62">
                  <c:v>18842</c:v>
                </c:pt>
                <c:pt idx="63">
                  <c:v>18865</c:v>
                </c:pt>
                <c:pt idx="64">
                  <c:v>19885</c:v>
                </c:pt>
                <c:pt idx="65">
                  <c:v>20432</c:v>
                </c:pt>
                <c:pt idx="66">
                  <c:v>20545</c:v>
                </c:pt>
                <c:pt idx="67">
                  <c:v>20910.5</c:v>
                </c:pt>
                <c:pt idx="68">
                  <c:v>20910.5</c:v>
                </c:pt>
                <c:pt idx="69">
                  <c:v>21447</c:v>
                </c:pt>
                <c:pt idx="70">
                  <c:v>21447</c:v>
                </c:pt>
                <c:pt idx="71">
                  <c:v>21456.5</c:v>
                </c:pt>
                <c:pt idx="72">
                  <c:v>21456.5</c:v>
                </c:pt>
                <c:pt idx="73">
                  <c:v>22060</c:v>
                </c:pt>
                <c:pt idx="74">
                  <c:v>22060</c:v>
                </c:pt>
                <c:pt idx="75">
                  <c:v>22267.5</c:v>
                </c:pt>
                <c:pt idx="76">
                  <c:v>22270</c:v>
                </c:pt>
                <c:pt idx="77">
                  <c:v>22357.5</c:v>
                </c:pt>
                <c:pt idx="78">
                  <c:v>23992.5</c:v>
                </c:pt>
                <c:pt idx="79">
                  <c:v>23992.5</c:v>
                </c:pt>
                <c:pt idx="80">
                  <c:v>24098</c:v>
                </c:pt>
                <c:pt idx="81">
                  <c:v>24098.5</c:v>
                </c:pt>
                <c:pt idx="82">
                  <c:v>24101</c:v>
                </c:pt>
                <c:pt idx="83">
                  <c:v>25028.5</c:v>
                </c:pt>
                <c:pt idx="84">
                  <c:v>25028.5</c:v>
                </c:pt>
                <c:pt idx="85">
                  <c:v>26631</c:v>
                </c:pt>
                <c:pt idx="86">
                  <c:v>26631.5</c:v>
                </c:pt>
                <c:pt idx="87">
                  <c:v>27376</c:v>
                </c:pt>
                <c:pt idx="88">
                  <c:v>27444</c:v>
                </c:pt>
                <c:pt idx="89">
                  <c:v>27444.5</c:v>
                </c:pt>
                <c:pt idx="90">
                  <c:v>27454</c:v>
                </c:pt>
                <c:pt idx="91">
                  <c:v>28184</c:v>
                </c:pt>
                <c:pt idx="92">
                  <c:v>28226.5</c:v>
                </c:pt>
                <c:pt idx="93">
                  <c:v>28271.5</c:v>
                </c:pt>
                <c:pt idx="94">
                  <c:v>28893.5</c:v>
                </c:pt>
                <c:pt idx="95">
                  <c:v>29027.5</c:v>
                </c:pt>
                <c:pt idx="96">
                  <c:v>32410</c:v>
                </c:pt>
                <c:pt idx="97">
                  <c:v>32412</c:v>
                </c:pt>
                <c:pt idx="98">
                  <c:v>32555</c:v>
                </c:pt>
                <c:pt idx="99">
                  <c:v>33325</c:v>
                </c:pt>
                <c:pt idx="100">
                  <c:v>33325</c:v>
                </c:pt>
                <c:pt idx="101">
                  <c:v>33325</c:v>
                </c:pt>
              </c:numCache>
            </c:numRef>
          </c:xVal>
          <c:yVal>
            <c:numRef>
              <c:f>Active!$S$21:$S$1000</c:f>
              <c:numCache>
                <c:formatCode>General</c:formatCode>
                <c:ptCount val="980"/>
                <c:pt idx="37">
                  <c:v>1.8851499989978038E-3</c:v>
                </c:pt>
                <c:pt idx="38">
                  <c:v>6.0851499947602861E-3</c:v>
                </c:pt>
                <c:pt idx="39">
                  <c:v>1.0185149993048981E-2</c:v>
                </c:pt>
                <c:pt idx="40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17-46EB-B425-6CB13329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0232"/>
        <c:axId val="1"/>
      </c:scatterChart>
      <c:valAx>
        <c:axId val="812790232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389284672749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0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73032537599466"/>
          <c:y val="0.91975600272188196"/>
          <c:w val="0.61111211098612672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Diagram</a:t>
            </a:r>
          </a:p>
        </c:rich>
      </c:tx>
      <c:layout>
        <c:manualLayout>
          <c:xMode val="edge"/>
          <c:yMode val="edge"/>
          <c:x val="0.4462198295500602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504537016338E-2"/>
          <c:y val="9.5541599368032123E-2"/>
          <c:w val="0.90415429495546185"/>
          <c:h val="0.74522447507065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Q_fit!$D$21:$D$52</c:f>
              <c:numCache>
                <c:formatCode>General</c:formatCode>
                <c:ptCount val="32"/>
                <c:pt idx="0">
                  <c:v>-3.9811999999999999</c:v>
                </c:pt>
                <c:pt idx="1">
                  <c:v>-2.6760000000000002</c:v>
                </c:pt>
                <c:pt idx="2">
                  <c:v>-2.665</c:v>
                </c:pt>
                <c:pt idx="3">
                  <c:v>-2.6513</c:v>
                </c:pt>
                <c:pt idx="4">
                  <c:v>0</c:v>
                </c:pt>
                <c:pt idx="5">
                  <c:v>0.77449999999999997</c:v>
                </c:pt>
                <c:pt idx="6">
                  <c:v>1.2664</c:v>
                </c:pt>
                <c:pt idx="7">
                  <c:v>1.2666500000000001</c:v>
                </c:pt>
                <c:pt idx="8">
                  <c:v>1.2777000000000001</c:v>
                </c:pt>
                <c:pt idx="9">
                  <c:v>1.2779499999999999</c:v>
                </c:pt>
                <c:pt idx="10">
                  <c:v>1.27885</c:v>
                </c:pt>
                <c:pt idx="11">
                  <c:v>1.2788999999999999</c:v>
                </c:pt>
                <c:pt idx="12">
                  <c:v>1.2981</c:v>
                </c:pt>
                <c:pt idx="13">
                  <c:v>1.2995000000000001</c:v>
                </c:pt>
                <c:pt idx="14">
                  <c:v>1.4214500000000001</c:v>
                </c:pt>
                <c:pt idx="15">
                  <c:v>1.5511999999999999</c:v>
                </c:pt>
                <c:pt idx="16">
                  <c:v>1.6125499999999999</c:v>
                </c:pt>
                <c:pt idx="17">
                  <c:v>1.63645</c:v>
                </c:pt>
                <c:pt idx="18">
                  <c:v>1.6874</c:v>
                </c:pt>
                <c:pt idx="19">
                  <c:v>1.70035</c:v>
                </c:pt>
                <c:pt idx="20">
                  <c:v>1.7091000000000001</c:v>
                </c:pt>
                <c:pt idx="21">
                  <c:v>1.7270000000000001</c:v>
                </c:pt>
                <c:pt idx="22">
                  <c:v>1.7293000000000001</c:v>
                </c:pt>
                <c:pt idx="23">
                  <c:v>1.8842000000000001</c:v>
                </c:pt>
                <c:pt idx="24">
                  <c:v>1.9884999999999999</c:v>
                </c:pt>
                <c:pt idx="25">
                  <c:v>2.0910500000000001</c:v>
                </c:pt>
                <c:pt idx="26">
                  <c:v>2.1446999999999998</c:v>
                </c:pt>
                <c:pt idx="27">
                  <c:v>2.1456499999999998</c:v>
                </c:pt>
                <c:pt idx="28">
                  <c:v>2.206</c:v>
                </c:pt>
                <c:pt idx="29">
                  <c:v>2.206</c:v>
                </c:pt>
                <c:pt idx="30">
                  <c:v>2.2357499999999999</c:v>
                </c:pt>
                <c:pt idx="31">
                  <c:v>2.4100999999999999</c:v>
                </c:pt>
              </c:numCache>
            </c:numRef>
          </c:xVal>
          <c:yVal>
            <c:numRef>
              <c:f>Q_fit!$E$21:$E$52</c:f>
              <c:numCache>
                <c:formatCode>General</c:formatCode>
                <c:ptCount val="32"/>
                <c:pt idx="0">
                  <c:v>5.1561399999627611E-2</c:v>
                </c:pt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4">
                  <c:v>0</c:v>
                </c:pt>
                <c:pt idx="5">
                  <c:v>-5.6327499987673946E-3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4">
                  <c:v>-2.7531275001820177E-2</c:v>
                </c:pt>
                <c:pt idx="15">
                  <c:v>-2.8076399998099077E-2</c:v>
                </c:pt>
                <c:pt idx="16">
                  <c:v>-3.0702453244884964E-2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3">
                  <c:v>-3.8289899996016175E-2</c:v>
                </c:pt>
                <c:pt idx="24">
                  <c:v>-4.1965750002418645E-2</c:v>
                </c:pt>
                <c:pt idx="25">
                  <c:v>-4.5052475004922599E-2</c:v>
                </c:pt>
                <c:pt idx="26">
                  <c:v>-4.6469650005747098E-2</c:v>
                </c:pt>
                <c:pt idx="27">
                  <c:v>-4.8661175002052914E-2</c:v>
                </c:pt>
                <c:pt idx="28">
                  <c:v>-4.8557000001892447E-2</c:v>
                </c:pt>
                <c:pt idx="29">
                  <c:v>-4.8557000001892447E-2</c:v>
                </c:pt>
                <c:pt idx="30">
                  <c:v>-5.0852125001256354E-2</c:v>
                </c:pt>
                <c:pt idx="31">
                  <c:v>-5.6390949997876305E-2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1A7-81D1-F44CFD67CF3C}"/>
            </c:ext>
          </c:extLst>
        </c:ser>
        <c:ser>
          <c:idx val="1"/>
          <c:order val="1"/>
          <c:tx>
            <c:strRef>
              <c:f>Q_fit!$Z$1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Q_fit!$Y$2:$Y$24</c:f>
              <c:numCache>
                <c:formatCode>General</c:formatCode>
                <c:ptCount val="23"/>
                <c:pt idx="0">
                  <c:v>-4.2</c:v>
                </c:pt>
                <c:pt idx="1">
                  <c:v>-3.9</c:v>
                </c:pt>
                <c:pt idx="2">
                  <c:v>-3.6</c:v>
                </c:pt>
                <c:pt idx="3">
                  <c:v>-3.3</c:v>
                </c:pt>
                <c:pt idx="4">
                  <c:v>-3</c:v>
                </c:pt>
                <c:pt idx="5">
                  <c:v>-2.7</c:v>
                </c:pt>
                <c:pt idx="6">
                  <c:v>-2.4</c:v>
                </c:pt>
                <c:pt idx="7">
                  <c:v>-2.1</c:v>
                </c:pt>
                <c:pt idx="8">
                  <c:v>-1.8</c:v>
                </c:pt>
                <c:pt idx="9">
                  <c:v>-1.5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-0.3</c:v>
                </c:pt>
                <c:pt idx="14">
                  <c:v>0</c:v>
                </c:pt>
                <c:pt idx="15">
                  <c:v>0.3</c:v>
                </c:pt>
                <c:pt idx="16">
                  <c:v>0.6</c:v>
                </c:pt>
                <c:pt idx="17">
                  <c:v>0.89999999999999902</c:v>
                </c:pt>
                <c:pt idx="18">
                  <c:v>1.2</c:v>
                </c:pt>
                <c:pt idx="19">
                  <c:v>1.5</c:v>
                </c:pt>
                <c:pt idx="20">
                  <c:v>1.80000000000001</c:v>
                </c:pt>
                <c:pt idx="21">
                  <c:v>2.1000000000000099</c:v>
                </c:pt>
                <c:pt idx="22">
                  <c:v>2.4000000000000101</c:v>
                </c:pt>
              </c:numCache>
            </c:numRef>
          </c:xVal>
          <c:yVal>
            <c:numRef>
              <c:f>Q_fit!$Z$2:$Z$24</c:f>
              <c:numCache>
                <c:formatCode>General</c:formatCode>
                <c:ptCount val="23"/>
                <c:pt idx="0">
                  <c:v>5.9113801630024096E-2</c:v>
                </c:pt>
                <c:pt idx="1">
                  <c:v>5.827937186298391E-2</c:v>
                </c:pt>
                <c:pt idx="2">
                  <c:v>5.7027213047804948E-2</c:v>
                </c:pt>
                <c:pt idx="3">
                  <c:v>5.5357325184487209E-2</c:v>
                </c:pt>
                <c:pt idx="4">
                  <c:v>5.326970827303068E-2</c:v>
                </c:pt>
                <c:pt idx="5">
                  <c:v>5.0764362313435368E-2</c:v>
                </c:pt>
                <c:pt idx="6">
                  <c:v>4.784128730570128E-2</c:v>
                </c:pt>
                <c:pt idx="7">
                  <c:v>4.4500483249828401E-2</c:v>
                </c:pt>
                <c:pt idx="8">
                  <c:v>4.0741950145816747E-2</c:v>
                </c:pt>
                <c:pt idx="9">
                  <c:v>3.6565687993666302E-2</c:v>
                </c:pt>
                <c:pt idx="10">
                  <c:v>3.197169679337708E-2</c:v>
                </c:pt>
                <c:pt idx="11">
                  <c:v>2.6959976544949069E-2</c:v>
                </c:pt>
                <c:pt idx="12">
                  <c:v>2.1530527248382281E-2</c:v>
                </c:pt>
                <c:pt idx="13">
                  <c:v>1.5683348903676706E-2</c:v>
                </c:pt>
                <c:pt idx="14">
                  <c:v>9.4184415108323535E-3</c:v>
                </c:pt>
                <c:pt idx="15">
                  <c:v>2.7358050698492163E-3</c:v>
                </c:pt>
                <c:pt idx="16">
                  <c:v>-4.3645604192727042E-3</c:v>
                </c:pt>
                <c:pt idx="17">
                  <c:v>-1.1882654956533381E-2</c:v>
                </c:pt>
                <c:pt idx="18">
                  <c:v>-1.9818478541932891E-2</c:v>
                </c:pt>
                <c:pt idx="19">
                  <c:v>-2.8172031175471162E-2</c:v>
                </c:pt>
                <c:pt idx="20">
                  <c:v>-3.6943312857148518E-2</c:v>
                </c:pt>
                <c:pt idx="21">
                  <c:v>-4.6132323586964355E-2</c:v>
                </c:pt>
                <c:pt idx="22">
                  <c:v>-5.5739063364918989E-2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1A7-81D1-F44CFD67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7608"/>
        <c:axId val="1"/>
      </c:scatterChart>
      <c:valAx>
        <c:axId val="812787608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233305102037954"/>
              <c:y val="0.9002140974416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3248136315228968E-3"/>
              <c:y val="0.3864127812048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7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2417577195821758E-2"/>
          <c:y val="0.93418459635220752"/>
          <c:w val="0.90415436089658119"/>
          <c:h val="0.985140010364946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(old)'!$H$25:$H$102</c:f>
              <c:numCache>
                <c:formatCode>General</c:formatCode>
                <c:ptCount val="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6-4D61-BC89-A7D9DB6BCD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(old)'!$I$25:$I$102</c:f>
              <c:numCache>
                <c:formatCode>General</c:formatCode>
                <c:ptCount val="78"/>
                <c:pt idx="0">
                  <c:v>0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4">
                  <c:v>-3.8289899996016175E-2</c:v>
                </c:pt>
                <c:pt idx="25">
                  <c:v>-4.1965750002418645E-2</c:v>
                </c:pt>
                <c:pt idx="29">
                  <c:v>-4.8557000001892447E-2</c:v>
                </c:pt>
                <c:pt idx="30">
                  <c:v>-4.8557000001892447E-2</c:v>
                </c:pt>
                <c:pt idx="31">
                  <c:v>-5.0852125001256354E-2</c:v>
                </c:pt>
                <c:pt idx="34">
                  <c:v>-5.6390949997876305E-2</c:v>
                </c:pt>
                <c:pt idx="36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96-4D61-BC89-A7D9DB6BCD07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(old)'!$J$25:$J$102</c:f>
              <c:numCache>
                <c:formatCode>General</c:formatCode>
                <c:ptCount val="78"/>
                <c:pt idx="14">
                  <c:v>-2.7531275001820177E-2</c:v>
                </c:pt>
                <c:pt idx="16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96-4D61-BC89-A7D9DB6BCD07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(old)'!$K$25:$K$102</c:f>
              <c:numCache>
                <c:formatCode>General</c:formatCode>
                <c:ptCount val="78"/>
                <c:pt idx="4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96-4D61-BC89-A7D9DB6BCD07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'A (old)'!$F$9:$F$102</c:f>
              <c:strCache>
                <c:ptCount val="53"/>
                <c:pt idx="2">
                  <c:v>1</c:v>
                </c:pt>
                <c:pt idx="3">
                  <c:v>1.00E-04</c:v>
                </c:pt>
                <c:pt idx="4">
                  <c:v>1.00E-09</c:v>
                </c:pt>
                <c:pt idx="6">
                  <c:v>1</c:v>
                </c:pt>
                <c:pt idx="7">
                  <c:v>60368.29893</c:v>
                </c:pt>
                <c:pt idx="8">
                  <c:v>34688</c:v>
                </c:pt>
                <c:pt idx="9">
                  <c:v>9660</c:v>
                </c:pt>
                <c:pt idx="10">
                  <c:v>27/02/2024 20:05</c:v>
                </c:pt>
                <c:pt idx="11">
                  <c:v>n</c:v>
                </c:pt>
                <c:pt idx="12">
                  <c:v>-39812</c:v>
                </c:pt>
                <c:pt idx="13">
                  <c:v>-26760</c:v>
                </c:pt>
                <c:pt idx="14">
                  <c:v>-26650</c:v>
                </c:pt>
                <c:pt idx="15">
                  <c:v>-26513</c:v>
                </c:pt>
                <c:pt idx="16">
                  <c:v>0</c:v>
                </c:pt>
                <c:pt idx="17">
                  <c:v>6699.5</c:v>
                </c:pt>
                <c:pt idx="18">
                  <c:v>6890</c:v>
                </c:pt>
                <c:pt idx="19">
                  <c:v>7404</c:v>
                </c:pt>
                <c:pt idx="20">
                  <c:v>7745</c:v>
                </c:pt>
                <c:pt idx="21">
                  <c:v>12660.5</c:v>
                </c:pt>
                <c:pt idx="22">
                  <c:v>12664</c:v>
                </c:pt>
                <c:pt idx="23">
                  <c:v>12666.5</c:v>
                </c:pt>
                <c:pt idx="24">
                  <c:v>12777</c:v>
                </c:pt>
                <c:pt idx="25">
                  <c:v>12779.5</c:v>
                </c:pt>
                <c:pt idx="26">
                  <c:v>12788.5</c:v>
                </c:pt>
                <c:pt idx="27">
                  <c:v>12789</c:v>
                </c:pt>
                <c:pt idx="28">
                  <c:v>12981</c:v>
                </c:pt>
                <c:pt idx="29">
                  <c:v>12995</c:v>
                </c:pt>
                <c:pt idx="30">
                  <c:v>14214.5</c:v>
                </c:pt>
                <c:pt idx="31">
                  <c:v>15512</c:v>
                </c:pt>
                <c:pt idx="32">
                  <c:v>16125.5</c:v>
                </c:pt>
                <c:pt idx="33">
                  <c:v>16364.5</c:v>
                </c:pt>
                <c:pt idx="34">
                  <c:v>16874</c:v>
                </c:pt>
                <c:pt idx="35">
                  <c:v>17003.5</c:v>
                </c:pt>
                <c:pt idx="36">
                  <c:v>17091</c:v>
                </c:pt>
                <c:pt idx="37">
                  <c:v>17270</c:v>
                </c:pt>
                <c:pt idx="38">
                  <c:v>17293</c:v>
                </c:pt>
                <c:pt idx="39">
                  <c:v>18547</c:v>
                </c:pt>
                <c:pt idx="40">
                  <c:v>18842</c:v>
                </c:pt>
                <c:pt idx="41">
                  <c:v>19885</c:v>
                </c:pt>
                <c:pt idx="42">
                  <c:v>20910.5</c:v>
                </c:pt>
                <c:pt idx="43">
                  <c:v>21447</c:v>
                </c:pt>
                <c:pt idx="44">
                  <c:v>21456.5</c:v>
                </c:pt>
                <c:pt idx="45">
                  <c:v>22060</c:v>
                </c:pt>
                <c:pt idx="46">
                  <c:v>22060</c:v>
                </c:pt>
                <c:pt idx="47">
                  <c:v>22357.5</c:v>
                </c:pt>
                <c:pt idx="48">
                  <c:v>23992.5</c:v>
                </c:pt>
                <c:pt idx="49">
                  <c:v>23992.5</c:v>
                </c:pt>
                <c:pt idx="50">
                  <c:v>24101</c:v>
                </c:pt>
                <c:pt idx="51">
                  <c:v>25028.5</c:v>
                </c:pt>
                <c:pt idx="52">
                  <c:v>20432</c:v>
                </c:pt>
              </c:strCache>
            </c:strRef>
          </c:xVal>
          <c:yVal>
            <c:numRef>
              <c:f>'A (old)'!$L$25:$L$102</c:f>
              <c:numCache>
                <c:formatCode>General</c:formatCode>
                <c:ptCount val="78"/>
                <c:pt idx="15">
                  <c:v>-2.8076399998099077E-2</c:v>
                </c:pt>
                <c:pt idx="26">
                  <c:v>-4.5052475004922599E-2</c:v>
                </c:pt>
                <c:pt idx="27">
                  <c:v>-4.6469650005747098E-2</c:v>
                </c:pt>
                <c:pt idx="28">
                  <c:v>-4.8661175002052914E-2</c:v>
                </c:pt>
                <c:pt idx="32">
                  <c:v>-5.5280375003349036E-2</c:v>
                </c:pt>
                <c:pt idx="33">
                  <c:v>-5.5280375003349036E-2</c:v>
                </c:pt>
                <c:pt idx="35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96-4D61-BC89-A7D9DB6BCD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(old)'!$M$25:$M$102</c:f>
              <c:numCache>
                <c:formatCode>General</c:formatCode>
                <c:ptCount val="78"/>
                <c:pt idx="5">
                  <c:v>-2.1650682259429885E-2</c:v>
                </c:pt>
                <c:pt idx="6">
                  <c:v>-2.1660821069257111E-2</c:v>
                </c:pt>
                <c:pt idx="7">
                  <c:v>-2.1668063076276556E-2</c:v>
                </c:pt>
                <c:pt idx="8">
                  <c:v>-2.1988159786536149E-2</c:v>
                </c:pt>
                <c:pt idx="9">
                  <c:v>-2.1995401793555594E-2</c:v>
                </c:pt>
                <c:pt idx="10">
                  <c:v>-2.2021473018825607E-2</c:v>
                </c:pt>
                <c:pt idx="11">
                  <c:v>-2.2022921420229498E-2</c:v>
                </c:pt>
                <c:pt idx="12">
                  <c:v>-2.2579107559323089E-2</c:v>
                </c:pt>
                <c:pt idx="13">
                  <c:v>-2.2619662798631993E-2</c:v>
                </c:pt>
                <c:pt idx="14">
                  <c:v>-2.6152313822718626E-2</c:v>
                </c:pt>
                <c:pt idx="15">
                  <c:v>-2.9910915465812024E-2</c:v>
                </c:pt>
                <c:pt idx="16">
                  <c:v>-3.1688103988384508E-2</c:v>
                </c:pt>
                <c:pt idx="17">
                  <c:v>-3.2380439859443721E-2</c:v>
                </c:pt>
                <c:pt idx="18">
                  <c:v>-3.3856360890007181E-2</c:v>
                </c:pt>
                <c:pt idx="19">
                  <c:v>-3.4231496853614575E-2</c:v>
                </c:pt>
                <c:pt idx="20">
                  <c:v>-3.4484967099295244E-2</c:v>
                </c:pt>
                <c:pt idx="21">
                  <c:v>-3.5003494801887705E-2</c:v>
                </c:pt>
                <c:pt idx="22">
                  <c:v>-3.5070121266466629E-2</c:v>
                </c:pt>
                <c:pt idx="23">
                  <c:v>-3.8702711987421638E-2</c:v>
                </c:pt>
                <c:pt idx="24">
                  <c:v>-3.9557268815716473E-2</c:v>
                </c:pt>
                <c:pt idx="25">
                  <c:v>-4.257863414423009E-2</c:v>
                </c:pt>
                <c:pt idx="26">
                  <c:v>-4.5549305423607571E-2</c:v>
                </c:pt>
                <c:pt idx="27">
                  <c:v>-4.7103440129981064E-2</c:v>
                </c:pt>
                <c:pt idx="28">
                  <c:v>-4.7130959756654968E-2</c:v>
                </c:pt>
                <c:pt idx="29">
                  <c:v>-4.8879180251149665E-2</c:v>
                </c:pt>
                <c:pt idx="30">
                  <c:v>-4.8879180251149665E-2</c:v>
                </c:pt>
                <c:pt idx="31">
                  <c:v>-4.9740979086463952E-2</c:v>
                </c:pt>
                <c:pt idx="32">
                  <c:v>-5.44772516771828E-2</c:v>
                </c:pt>
                <c:pt idx="33">
                  <c:v>-5.44772516771828E-2</c:v>
                </c:pt>
                <c:pt idx="34">
                  <c:v>-5.4791554781826832E-2</c:v>
                </c:pt>
                <c:pt idx="35">
                  <c:v>-5.7478339386041966E-2</c:v>
                </c:pt>
                <c:pt idx="36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96-4D61-BC89-A7D9DB6BCD07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96-4D61-BC89-A7D9DB6BCD07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(old)'!$S$25:$S$102</c:f>
              <c:numCache>
                <c:formatCode>General</c:formatCode>
                <c:ptCount val="78"/>
                <c:pt idx="1">
                  <c:v>7.332975001190789E-3</c:v>
                </c:pt>
                <c:pt idx="2">
                  <c:v>-1.4095500002440531E-2</c:v>
                </c:pt>
                <c:pt idx="3">
                  <c:v>-2.6613800000632182E-2</c:v>
                </c:pt>
                <c:pt idx="5">
                  <c:v>-2.4824975000228733E-2</c:v>
                </c:pt>
                <c:pt idx="23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96-4D61-BC89-A7D9DB6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768"/>
        <c:axId val="1"/>
      </c:scatterChart>
      <c:valAx>
        <c:axId val="812777768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768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2003179650238473E-2"/>
          <c:y val="0.91950464396284826"/>
          <c:w val="0.86804451510333869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4009223040668303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7144547967892"/>
          <c:y val="0.13888930751262152"/>
          <c:w val="0.81874162757660629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(old)'!$H$21:$H$102</c:f>
              <c:numCache>
                <c:formatCode>General</c:formatCode>
                <c:ptCount val="82"/>
                <c:pt idx="0">
                  <c:v>5.1561399999627611E-2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0-4343-B3E6-16290A133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(old)'!$I$21:$I$102</c:f>
              <c:numCache>
                <c:formatCode>General</c:formatCode>
                <c:ptCount val="82"/>
                <c:pt idx="4">
                  <c:v>0</c:v>
                </c:pt>
                <c:pt idx="10">
                  <c:v>-2.1210799997788854E-2</c:v>
                </c:pt>
                <c:pt idx="11">
                  <c:v>-2.3300675005884841E-2</c:v>
                </c:pt>
                <c:pt idx="12">
                  <c:v>-2.2753150005883072E-2</c:v>
                </c:pt>
                <c:pt idx="13">
                  <c:v>-2.3643025000637863E-2</c:v>
                </c:pt>
                <c:pt idx="14">
                  <c:v>-2.4106575001496822E-2</c:v>
                </c:pt>
                <c:pt idx="15">
                  <c:v>-2.340455000376096E-2</c:v>
                </c:pt>
                <c:pt idx="16">
                  <c:v>-2.3026950002531521E-2</c:v>
                </c:pt>
                <c:pt idx="17">
                  <c:v>-2.2670250000373926E-2</c:v>
                </c:pt>
                <c:pt idx="21">
                  <c:v>-3.2123775003128685E-2</c:v>
                </c:pt>
                <c:pt idx="22">
                  <c:v>-3.2730300001276191E-2</c:v>
                </c:pt>
                <c:pt idx="23">
                  <c:v>-3.2735824999690522E-2</c:v>
                </c:pt>
                <c:pt idx="24">
                  <c:v>-3.3081450004829094E-2</c:v>
                </c:pt>
                <c:pt idx="25">
                  <c:v>-3.435650000028545E-2</c:v>
                </c:pt>
                <c:pt idx="26">
                  <c:v>-3.4863349996157922E-2</c:v>
                </c:pt>
                <c:pt idx="28">
                  <c:v>-3.8289899996016175E-2</c:v>
                </c:pt>
                <c:pt idx="29">
                  <c:v>-4.1965750002418645E-2</c:v>
                </c:pt>
                <c:pt idx="33">
                  <c:v>-4.8557000001892447E-2</c:v>
                </c:pt>
                <c:pt idx="34">
                  <c:v>-4.8557000001892447E-2</c:v>
                </c:pt>
                <c:pt idx="35">
                  <c:v>-5.0852125001256354E-2</c:v>
                </c:pt>
                <c:pt idx="38">
                  <c:v>-5.6390949997876305E-2</c:v>
                </c:pt>
                <c:pt idx="40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0-4343-B3E6-16290A1333A5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(old)'!$J$21:$J$102</c:f>
              <c:numCache>
                <c:formatCode>General</c:formatCode>
                <c:ptCount val="82"/>
                <c:pt idx="18">
                  <c:v>-2.7531275001820177E-2</c:v>
                </c:pt>
                <c:pt idx="20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0-4343-B3E6-16290A1333A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(old)'!$K$21:$K$102</c:f>
              <c:numCache>
                <c:formatCode>General</c:formatCode>
                <c:ptCount val="82"/>
                <c:pt idx="8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0-4343-B3E6-16290A1333A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(old)'!$L$21:$L$102</c:f>
              <c:numCache>
                <c:formatCode>General</c:formatCode>
                <c:ptCount val="82"/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19">
                  <c:v>-2.8076399998099077E-2</c:v>
                </c:pt>
                <c:pt idx="30">
                  <c:v>-4.5052475004922599E-2</c:v>
                </c:pt>
                <c:pt idx="31">
                  <c:v>-4.6469650005747098E-2</c:v>
                </c:pt>
                <c:pt idx="32">
                  <c:v>-4.8661175002052914E-2</c:v>
                </c:pt>
                <c:pt idx="36">
                  <c:v>-5.5280375003349036E-2</c:v>
                </c:pt>
                <c:pt idx="37">
                  <c:v>-5.5280375003349036E-2</c:v>
                </c:pt>
                <c:pt idx="39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0-4343-B3E6-16290A133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(old)'!$M$21:$M$102</c:f>
              <c:numCache>
                <c:formatCode>General</c:formatCode>
                <c:ptCount val="82"/>
                <c:pt idx="9">
                  <c:v>-2.1650682259429885E-2</c:v>
                </c:pt>
                <c:pt idx="10">
                  <c:v>-2.1660821069257111E-2</c:v>
                </c:pt>
                <c:pt idx="11">
                  <c:v>-2.1668063076276556E-2</c:v>
                </c:pt>
                <c:pt idx="12">
                  <c:v>-2.1988159786536149E-2</c:v>
                </c:pt>
                <c:pt idx="13">
                  <c:v>-2.1995401793555594E-2</c:v>
                </c:pt>
                <c:pt idx="14">
                  <c:v>-2.2021473018825607E-2</c:v>
                </c:pt>
                <c:pt idx="15">
                  <c:v>-2.2022921420229498E-2</c:v>
                </c:pt>
                <c:pt idx="16">
                  <c:v>-2.2579107559323089E-2</c:v>
                </c:pt>
                <c:pt idx="17">
                  <c:v>-2.2619662798631993E-2</c:v>
                </c:pt>
                <c:pt idx="18">
                  <c:v>-2.6152313822718626E-2</c:v>
                </c:pt>
                <c:pt idx="19">
                  <c:v>-2.9910915465812024E-2</c:v>
                </c:pt>
                <c:pt idx="20">
                  <c:v>-3.1688103988384508E-2</c:v>
                </c:pt>
                <c:pt idx="21">
                  <c:v>-3.2380439859443721E-2</c:v>
                </c:pt>
                <c:pt idx="22">
                  <c:v>-3.3856360890007181E-2</c:v>
                </c:pt>
                <c:pt idx="23">
                  <c:v>-3.4231496853614575E-2</c:v>
                </c:pt>
                <c:pt idx="24">
                  <c:v>-3.4484967099295244E-2</c:v>
                </c:pt>
                <c:pt idx="25">
                  <c:v>-3.5003494801887705E-2</c:v>
                </c:pt>
                <c:pt idx="26">
                  <c:v>-3.5070121266466629E-2</c:v>
                </c:pt>
                <c:pt idx="27">
                  <c:v>-3.8702711987421638E-2</c:v>
                </c:pt>
                <c:pt idx="28">
                  <c:v>-3.9557268815716473E-2</c:v>
                </c:pt>
                <c:pt idx="29">
                  <c:v>-4.257863414423009E-2</c:v>
                </c:pt>
                <c:pt idx="30">
                  <c:v>-4.5549305423607571E-2</c:v>
                </c:pt>
                <c:pt idx="31">
                  <c:v>-4.7103440129981064E-2</c:v>
                </c:pt>
                <c:pt idx="32">
                  <c:v>-4.7130959756654968E-2</c:v>
                </c:pt>
                <c:pt idx="33">
                  <c:v>-4.8879180251149665E-2</c:v>
                </c:pt>
                <c:pt idx="34">
                  <c:v>-4.8879180251149665E-2</c:v>
                </c:pt>
                <c:pt idx="35">
                  <c:v>-4.9740979086463952E-2</c:v>
                </c:pt>
                <c:pt idx="36">
                  <c:v>-5.44772516771828E-2</c:v>
                </c:pt>
                <c:pt idx="37">
                  <c:v>-5.44772516771828E-2</c:v>
                </c:pt>
                <c:pt idx="38">
                  <c:v>-5.4791554781826832E-2</c:v>
                </c:pt>
                <c:pt idx="39">
                  <c:v>-5.7478339386041966E-2</c:v>
                </c:pt>
                <c:pt idx="40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0-4343-B3E6-16290A1333A5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0-4343-B3E6-16290A1333A5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(old)'!$S$21:$S$102</c:f>
              <c:numCache>
                <c:formatCode>General</c:formatCode>
                <c:ptCount val="82"/>
                <c:pt idx="5">
                  <c:v>7.332975001190789E-3</c:v>
                </c:pt>
                <c:pt idx="6">
                  <c:v>-1.4095500002440531E-2</c:v>
                </c:pt>
                <c:pt idx="7">
                  <c:v>-2.6613800000632182E-2</c:v>
                </c:pt>
                <c:pt idx="9">
                  <c:v>-2.4824975000228733E-2</c:v>
                </c:pt>
                <c:pt idx="27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0-4343-B3E6-16290A13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528"/>
        <c:axId val="1"/>
      </c:scatterChart>
      <c:valAx>
        <c:axId val="812792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6244622647975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732880164173023E-2"/>
          <c:y val="0.91975600272188196"/>
          <c:w val="0.85253585237329199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66675</xdr:rowOff>
    </xdr:from>
    <xdr:to>
      <xdr:col>24</xdr:col>
      <xdr:colOff>476250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D845C9-92D1-4222-EEC0-1BDD3789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95249</xdr:colOff>
      <xdr:row>0</xdr:row>
      <xdr:rowOff>19050</xdr:rowOff>
    </xdr:from>
    <xdr:to>
      <xdr:col>15</xdr:col>
      <xdr:colOff>495300</xdr:colOff>
      <xdr:row>18</xdr:row>
      <xdr:rowOff>19050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44B22F-ACE1-E237-A647-75CA065E1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47625</xdr:rowOff>
    </xdr:from>
    <xdr:to>
      <xdr:col>27</xdr:col>
      <xdr:colOff>428625</xdr:colOff>
      <xdr:row>27</xdr:row>
      <xdr:rowOff>38100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100E39E3-CB61-A150-FF3E-D8CE75D4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28575</xdr:colOff>
      <xdr:row>17</xdr:row>
      <xdr:rowOff>152400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55E823FA-AE7D-4EEE-737B-30254EA87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0</xdr:row>
      <xdr:rowOff>0</xdr:rowOff>
    </xdr:from>
    <xdr:to>
      <xdr:col>24</xdr:col>
      <xdr:colOff>142875</xdr:colOff>
      <xdr:row>17</xdr:row>
      <xdr:rowOff>161925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DF1319B-0584-B456-4321-6179A674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40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753" TargetMode="External"/><Relationship Id="rId21" Type="http://schemas.openxmlformats.org/officeDocument/2006/relationships/hyperlink" Target="http://www.bav-astro.de/sfs/BAVM_link.php?BAVMnr=19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753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753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753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75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konkoly.hu/cgi-bin/IBVS?5795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75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73"/>
  <sheetViews>
    <sheetView tabSelected="1" workbookViewId="0">
      <pane xSplit="12" ySplit="22" topLeftCell="M104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39" t="s">
        <v>74</v>
      </c>
    </row>
    <row r="2" spans="1:23" s="127" customFormat="1" ht="12.95" customHeight="1" thickTop="1" x14ac:dyDescent="0.2">
      <c r="A2" s="127" t="s">
        <v>19</v>
      </c>
      <c r="B2" s="127" t="s">
        <v>27</v>
      </c>
      <c r="Q2" s="128"/>
      <c r="V2" s="127">
        <v>-39000</v>
      </c>
      <c r="W2" s="127">
        <f>+D$11+D$12*V2+D$13*V2^2</f>
        <v>5.2458257873038934E-2</v>
      </c>
    </row>
    <row r="3" spans="1:23" s="127" customFormat="1" ht="12.95" customHeight="1" x14ac:dyDescent="0.2">
      <c r="Q3" s="128"/>
      <c r="V3" s="127">
        <v>-36000</v>
      </c>
      <c r="W3" s="127">
        <f t="shared" ref="W3:W20" si="0">+D$11+D$12*V3+D$13*V3^2</f>
        <v>5.1251242966037211E-2</v>
      </c>
    </row>
    <row r="4" spans="1:23" s="127" customFormat="1" ht="12.95" customHeight="1" thickTop="1" thickBot="1" x14ac:dyDescent="0.25">
      <c r="A4" s="129" t="s">
        <v>2</v>
      </c>
      <c r="C4" s="130">
        <v>28751.309000000001</v>
      </c>
      <c r="D4" s="131">
        <v>0.42439595000000002</v>
      </c>
      <c r="Q4" s="128"/>
      <c r="V4" s="127">
        <v>-33000</v>
      </c>
      <c r="W4" s="127">
        <f t="shared" si="0"/>
        <v>4.9655305523784665E-2</v>
      </c>
    </row>
    <row r="5" spans="1:23" s="127" customFormat="1" ht="12.95" customHeight="1" thickTop="1" x14ac:dyDescent="0.2">
      <c r="A5" s="132" t="s">
        <v>53</v>
      </c>
      <c r="C5" s="133">
        <v>-9.5</v>
      </c>
      <c r="D5" s="127" t="s">
        <v>54</v>
      </c>
      <c r="Q5" s="128"/>
      <c r="V5" s="127">
        <v>-30000</v>
      </c>
      <c r="W5" s="127">
        <f t="shared" si="0"/>
        <v>4.7670445546281262E-2</v>
      </c>
    </row>
    <row r="6" spans="1:23" s="127" customFormat="1" ht="12.95" customHeight="1" x14ac:dyDescent="0.2">
      <c r="A6" s="129" t="s">
        <v>20</v>
      </c>
      <c r="Q6" s="128"/>
      <c r="V6" s="127">
        <v>-27000</v>
      </c>
      <c r="W6" s="127">
        <f t="shared" si="0"/>
        <v>4.5296663033527015E-2</v>
      </c>
    </row>
    <row r="7" spans="1:23" s="127" customFormat="1" ht="12.95" customHeight="1" x14ac:dyDescent="0.2">
      <c r="A7" s="127" t="s">
        <v>3</v>
      </c>
      <c r="C7" s="127">
        <v>45647.309000000001</v>
      </c>
      <c r="Q7" s="128"/>
      <c r="V7" s="127">
        <v>-24000</v>
      </c>
      <c r="W7" s="127">
        <f t="shared" si="0"/>
        <v>4.2533957985521939E-2</v>
      </c>
    </row>
    <row r="8" spans="1:23" s="127" customFormat="1" ht="12.95" customHeight="1" x14ac:dyDescent="0.2">
      <c r="A8" s="127" t="s">
        <v>4</v>
      </c>
      <c r="C8" s="127">
        <v>0.42439595000000002</v>
      </c>
      <c r="Q8" s="128"/>
      <c r="V8" s="127">
        <v>-21000</v>
      </c>
      <c r="W8" s="127">
        <f t="shared" si="0"/>
        <v>3.9382330402266019E-2</v>
      </c>
    </row>
    <row r="9" spans="1:23" s="127" customFormat="1" ht="12.95" customHeight="1" x14ac:dyDescent="0.2">
      <c r="A9" s="134" t="s">
        <v>59</v>
      </c>
      <c r="C9" s="135">
        <v>71</v>
      </c>
      <c r="D9" s="136" t="str">
        <f>"F"&amp;C9</f>
        <v>F71</v>
      </c>
      <c r="E9" s="132" t="str">
        <f>"G"&amp;C9</f>
        <v>G71</v>
      </c>
      <c r="Q9" s="128"/>
      <c r="V9" s="127">
        <v>-18000</v>
      </c>
      <c r="W9" s="127">
        <f t="shared" si="0"/>
        <v>3.5841780283759242E-2</v>
      </c>
    </row>
    <row r="10" spans="1:23" s="127" customFormat="1" ht="12.95" customHeight="1" thickBot="1" x14ac:dyDescent="0.25">
      <c r="C10" s="137" t="s">
        <v>25</v>
      </c>
      <c r="D10" s="137" t="s">
        <v>26</v>
      </c>
      <c r="Q10" s="128"/>
      <c r="V10" s="127">
        <v>-15000</v>
      </c>
      <c r="W10" s="127">
        <f t="shared" si="0"/>
        <v>3.1912307630001642E-2</v>
      </c>
    </row>
    <row r="11" spans="1:23" s="127" customFormat="1" ht="12.95" customHeight="1" x14ac:dyDescent="0.2">
      <c r="A11" s="127" t="s">
        <v>21</v>
      </c>
      <c r="C11" s="138">
        <f ca="1">INTERCEPT(INDIRECT($E$9):G993,INDIRECT($D$9):F993)</f>
        <v>2.0900712999420951E-2</v>
      </c>
      <c r="D11" s="128">
        <f>+E11*F11</f>
        <v>6.4311063324509806E-3</v>
      </c>
      <c r="E11" s="139">
        <v>6.4311063324509806E-3</v>
      </c>
      <c r="F11" s="127">
        <v>1</v>
      </c>
      <c r="Q11" s="128"/>
      <c r="V11" s="127">
        <v>-12000</v>
      </c>
      <c r="W11" s="127">
        <f t="shared" si="0"/>
        <v>2.7593912440993188E-2</v>
      </c>
    </row>
    <row r="12" spans="1:23" s="127" customFormat="1" ht="12.95" customHeight="1" x14ac:dyDescent="0.2">
      <c r="A12" s="127" t="s">
        <v>22</v>
      </c>
      <c r="C12" s="138">
        <f ca="1">SLOPE(INDIRECT($E$9):G993,INDIRECT($D$9):F993)</f>
        <v>-3.1912574549641707E-6</v>
      </c>
      <c r="D12" s="128">
        <f>+E12*F12</f>
        <v>-2.0228488658790784E-6</v>
      </c>
      <c r="E12" s="140">
        <v>-2.0228488658790782E-2</v>
      </c>
      <c r="F12" s="141">
        <v>1E-4</v>
      </c>
      <c r="Q12" s="128"/>
      <c r="V12" s="127">
        <v>-9000</v>
      </c>
      <c r="W12" s="127">
        <f t="shared" si="0"/>
        <v>2.2886594716733901E-2</v>
      </c>
    </row>
    <row r="13" spans="1:23" s="127" customFormat="1" ht="12.95" customHeight="1" thickBot="1" x14ac:dyDescent="0.25">
      <c r="A13" s="127" t="s">
        <v>23</v>
      </c>
      <c r="C13" s="128" t="s">
        <v>17</v>
      </c>
      <c r="D13" s="128">
        <f>+E13*F13</f>
        <v>-2.1606807513935634E-11</v>
      </c>
      <c r="E13" s="142">
        <v>-2.1606807513935632E-2</v>
      </c>
      <c r="F13" s="141">
        <v>1.0000000000000001E-9</v>
      </c>
      <c r="Q13" s="128"/>
      <c r="V13" s="127">
        <v>-6000</v>
      </c>
      <c r="W13" s="127">
        <f t="shared" si="0"/>
        <v>1.7790354457223767E-2</v>
      </c>
    </row>
    <row r="14" spans="1:23" s="127" customFormat="1" ht="12.95" customHeight="1" x14ac:dyDescent="0.2">
      <c r="E14" s="127">
        <f>SUM(R21:R948)</f>
        <v>1.6372840285684093E-3</v>
      </c>
      <c r="Q14" s="128"/>
      <c r="V14" s="127">
        <v>-3000</v>
      </c>
      <c r="W14" s="127">
        <f t="shared" si="0"/>
        <v>1.2305191662462795E-2</v>
      </c>
    </row>
    <row r="15" spans="1:23" s="127" customFormat="1" ht="12.95" customHeight="1" x14ac:dyDescent="0.2">
      <c r="A15" s="143" t="s">
        <v>24</v>
      </c>
      <c r="C15" s="121">
        <f ca="1">(C7+C11)+(C8+C12)*INT(MAX(F21:F3534))</f>
        <v>59790.21858580831</v>
      </c>
      <c r="D15" s="138">
        <f>+C7+INT(MAX(F21:F1586))*C8+D11+D12*INT(MAX(F21:F4021))+D13*INT(MAX(F21:F4048)^2)</f>
        <v>59790.219057856259</v>
      </c>
      <c r="E15" s="144" t="s">
        <v>66</v>
      </c>
      <c r="F15" s="133">
        <v>1</v>
      </c>
      <c r="Q15" s="128"/>
      <c r="V15" s="127">
        <v>0</v>
      </c>
      <c r="W15" s="127">
        <f t="shared" si="0"/>
        <v>6.4311063324509806E-3</v>
      </c>
    </row>
    <row r="16" spans="1:23" s="127" customFormat="1" ht="12.95" customHeight="1" x14ac:dyDescent="0.2">
      <c r="A16" s="129" t="s">
        <v>5</v>
      </c>
      <c r="C16" s="145">
        <f ca="1">+C8+C12</f>
        <v>0.42439275874254506</v>
      </c>
      <c r="D16" s="138">
        <f>+C8+D12+2*D13*MAX(F21:F894)</f>
        <v>0.42439248705741334</v>
      </c>
      <c r="E16" s="144" t="s">
        <v>55</v>
      </c>
      <c r="F16" s="146">
        <f ca="1">NOW()+15018.5+$C$5/24</f>
        <v>60367.569765972221</v>
      </c>
      <c r="Q16" s="128"/>
      <c r="V16" s="127">
        <v>3000</v>
      </c>
      <c r="W16" s="127">
        <f t="shared" si="0"/>
        <v>1.6809846718832488E-4</v>
      </c>
    </row>
    <row r="17" spans="1:34" s="127" customFormat="1" ht="12.95" customHeight="1" thickBot="1" x14ac:dyDescent="0.25">
      <c r="A17" s="144" t="s">
        <v>49</v>
      </c>
      <c r="C17" s="127">
        <f>COUNT(C21:C2192)</f>
        <v>102</v>
      </c>
      <c r="E17" s="144" t="s">
        <v>67</v>
      </c>
      <c r="F17" s="146">
        <f ca="1">ROUND(2*(F16-$C$7)/$C$8,0)/2+F15</f>
        <v>34686</v>
      </c>
      <c r="Q17" s="128"/>
      <c r="V17" s="127">
        <v>6000</v>
      </c>
      <c r="W17" s="127">
        <f t="shared" si="0"/>
        <v>-6.4838319333251722E-3</v>
      </c>
    </row>
    <row r="18" spans="1:34" s="127" customFormat="1" ht="12.95" customHeight="1" thickTop="1" thickBot="1" x14ac:dyDescent="0.25">
      <c r="A18" s="129" t="s">
        <v>72</v>
      </c>
      <c r="C18" s="147">
        <f ca="1">+C15</f>
        <v>59790.21858580831</v>
      </c>
      <c r="D18" s="148">
        <f ca="1">C16</f>
        <v>0.42439275874254506</v>
      </c>
      <c r="E18" s="144" t="s">
        <v>56</v>
      </c>
      <c r="F18" s="138">
        <f ca="1">ROUND(2*(F16-$C$15)/$C$16,0)/2+F15</f>
        <v>1361.5</v>
      </c>
      <c r="Q18" s="128"/>
      <c r="V18" s="127">
        <v>9000</v>
      </c>
      <c r="W18" s="127">
        <f t="shared" si="0"/>
        <v>-1.3524684869089511E-2</v>
      </c>
    </row>
    <row r="19" spans="1:34" s="127" customFormat="1" ht="12.95" customHeight="1" thickBot="1" x14ac:dyDescent="0.25">
      <c r="A19" s="129" t="s">
        <v>73</v>
      </c>
      <c r="C19" s="149">
        <f>+D15</f>
        <v>59790.219057856259</v>
      </c>
      <c r="D19" s="150">
        <f>+D16</f>
        <v>0.42439248705741334</v>
      </c>
      <c r="E19" s="144" t="s">
        <v>57</v>
      </c>
      <c r="F19" s="151">
        <f ca="1">+$C$15+$C$16*F18-15018.5-$C$5/24</f>
        <v>45349.925160169623</v>
      </c>
      <c r="M19" s="127" t="s">
        <v>6</v>
      </c>
      <c r="Q19" s="128"/>
      <c r="V19" s="127">
        <v>12000</v>
      </c>
      <c r="W19" s="127">
        <f t="shared" si="0"/>
        <v>-2.0954460340104692E-2</v>
      </c>
    </row>
    <row r="20" spans="1:34" s="127" customFormat="1" ht="12.95" customHeight="1" thickBot="1" x14ac:dyDescent="0.25">
      <c r="A20" s="152" t="s">
        <v>7</v>
      </c>
      <c r="B20" s="152" t="s">
        <v>8</v>
      </c>
      <c r="C20" s="152" t="s">
        <v>9</v>
      </c>
      <c r="D20" s="152" t="s">
        <v>10</v>
      </c>
      <c r="E20" s="152" t="s">
        <v>11</v>
      </c>
      <c r="F20" s="152" t="s">
        <v>12</v>
      </c>
      <c r="G20" s="152" t="s">
        <v>13</v>
      </c>
      <c r="H20" s="153" t="s">
        <v>163</v>
      </c>
      <c r="I20" s="153" t="s">
        <v>164</v>
      </c>
      <c r="J20" s="153" t="s">
        <v>161</v>
      </c>
      <c r="K20" s="153" t="s">
        <v>61</v>
      </c>
      <c r="L20" s="153" t="s">
        <v>41</v>
      </c>
      <c r="M20" s="153" t="s">
        <v>28</v>
      </c>
      <c r="N20" s="154" t="s">
        <v>74</v>
      </c>
      <c r="O20" s="137" t="s">
        <v>29</v>
      </c>
      <c r="P20" s="155" t="s">
        <v>75</v>
      </c>
      <c r="Q20" s="156" t="s">
        <v>76</v>
      </c>
      <c r="R20" s="155" t="s">
        <v>77</v>
      </c>
      <c r="S20" s="157" t="s">
        <v>78</v>
      </c>
      <c r="V20" s="127">
        <v>15000</v>
      </c>
      <c r="W20" s="127">
        <f t="shared" si="0"/>
        <v>-2.877315834637071E-2</v>
      </c>
    </row>
    <row r="21" spans="1:34" s="127" customFormat="1" ht="12.95" customHeight="1" thickTop="1" x14ac:dyDescent="0.2">
      <c r="A21" s="120" t="s">
        <v>171</v>
      </c>
      <c r="B21" s="121" t="s">
        <v>44</v>
      </c>
      <c r="C21" s="120">
        <v>27770.52</v>
      </c>
      <c r="D21" s="120" t="s">
        <v>164</v>
      </c>
      <c r="E21" s="158">
        <f t="shared" ref="E21:E52" si="1">(C21-C$7)/C$8</f>
        <v>-42122.9019739703</v>
      </c>
      <c r="F21" s="159">
        <f t="shared" ref="F21:F52" si="2">ROUND(2*E21,0)/2</f>
        <v>-42123</v>
      </c>
      <c r="G21" s="159">
        <f t="shared" ref="G21:G52" si="3">C21-(C$7+F21*C$8)</f>
        <v>4.160185000000638E-2</v>
      </c>
      <c r="I21" s="159">
        <f>G21</f>
        <v>4.160185000000638E-2</v>
      </c>
      <c r="J21" s="159"/>
      <c r="K21" s="159"/>
      <c r="L21" s="159"/>
      <c r="M21" s="159"/>
      <c r="N21" s="134">
        <f t="shared" ref="N21:N52" si="4">+D$11+D$12*F21+D$13*F21^2</f>
        <v>5.330159223066807E-2</v>
      </c>
      <c r="O21" s="160">
        <f t="shared" ref="O21:O52" si="5">+C21-15018.5</f>
        <v>12752.02</v>
      </c>
      <c r="P21" s="161">
        <f t="shared" ref="P21:P52" si="6">+(N21-G21)^2</f>
        <v>1.3688396826392859E-4</v>
      </c>
      <c r="Q21" s="162">
        <v>0.2</v>
      </c>
      <c r="R21" s="161">
        <f t="shared" ref="R21:R52" si="7">+Q21*P21</f>
        <v>2.737679365278572E-5</v>
      </c>
      <c r="V21" s="127">
        <v>18000</v>
      </c>
      <c r="W21" s="127">
        <f>+D$11+D$12*V21+D$13*V21^2</f>
        <v>-3.6980778887887575E-2</v>
      </c>
    </row>
    <row r="22" spans="1:34" s="127" customFormat="1" ht="12.95" customHeight="1" x14ac:dyDescent="0.2">
      <c r="A22" s="120" t="s">
        <v>171</v>
      </c>
      <c r="B22" s="121" t="s">
        <v>44</v>
      </c>
      <c r="C22" s="120">
        <v>28062.51</v>
      </c>
      <c r="D22" s="120" t="s">
        <v>164</v>
      </c>
      <c r="E22" s="158">
        <f t="shared" si="1"/>
        <v>-41434.888810790966</v>
      </c>
      <c r="F22" s="159">
        <f t="shared" si="2"/>
        <v>-41435</v>
      </c>
      <c r="G22" s="159">
        <f t="shared" si="3"/>
        <v>4.7188249998725951E-2</v>
      </c>
      <c r="I22" s="159">
        <f>G22</f>
        <v>4.7188249998725951E-2</v>
      </c>
      <c r="J22" s="159"/>
      <c r="K22" s="159"/>
      <c r="L22" s="159"/>
      <c r="M22" s="159"/>
      <c r="N22" s="134">
        <f t="shared" si="4"/>
        <v>5.315200228705088E-2</v>
      </c>
      <c r="O22" s="160">
        <f t="shared" si="5"/>
        <v>13044.009999999998</v>
      </c>
      <c r="P22" s="161">
        <f t="shared" si="6"/>
        <v>3.556634135650083E-5</v>
      </c>
      <c r="Q22" s="162">
        <v>0.2</v>
      </c>
      <c r="R22" s="161">
        <f t="shared" si="7"/>
        <v>7.1132682713001664E-6</v>
      </c>
      <c r="V22" s="127">
        <v>21000</v>
      </c>
      <c r="W22" s="127">
        <f>+D$11+D$12*V22+D$13*V22^2</f>
        <v>-4.5577321964655276E-2</v>
      </c>
    </row>
    <row r="23" spans="1:34" s="127" customFormat="1" ht="12.95" customHeight="1" x14ac:dyDescent="0.2">
      <c r="A23" s="120" t="s">
        <v>171</v>
      </c>
      <c r="B23" s="121" t="s">
        <v>44</v>
      </c>
      <c r="C23" s="120">
        <v>28420.27</v>
      </c>
      <c r="D23" s="120" t="s">
        <v>164</v>
      </c>
      <c r="E23" s="158">
        <f t="shared" si="1"/>
        <v>-40591.902443932369</v>
      </c>
      <c r="F23" s="159">
        <f t="shared" si="2"/>
        <v>-40592</v>
      </c>
      <c r="G23" s="159">
        <f t="shared" si="3"/>
        <v>4.1402400001970818E-2</v>
      </c>
      <c r="I23" s="159">
        <f>G23</f>
        <v>4.1402400001970818E-2</v>
      </c>
      <c r="J23" s="159"/>
      <c r="K23" s="159"/>
      <c r="L23" s="159"/>
      <c r="M23" s="159"/>
      <c r="N23" s="134">
        <f t="shared" si="4"/>
        <v>5.2940824661868953E-2</v>
      </c>
      <c r="O23" s="160">
        <f t="shared" si="5"/>
        <v>13401.77</v>
      </c>
      <c r="P23" s="161">
        <f t="shared" si="6"/>
        <v>1.3313524363214537E-4</v>
      </c>
      <c r="Q23" s="162">
        <v>0.2</v>
      </c>
      <c r="R23" s="161">
        <f t="shared" si="7"/>
        <v>2.6627048726429075E-5</v>
      </c>
      <c r="V23" s="127">
        <v>24000</v>
      </c>
      <c r="W23" s="127">
        <f>+D$11+D$12*V23+D$13*V23^2</f>
        <v>-5.4562787576673821E-2</v>
      </c>
    </row>
    <row r="24" spans="1:34" s="127" customFormat="1" ht="12.95" customHeight="1" x14ac:dyDescent="0.2">
      <c r="A24" s="83" t="s">
        <v>16</v>
      </c>
      <c r="B24" s="83"/>
      <c r="C24" s="86">
        <v>28751.309000000001</v>
      </c>
      <c r="D24" s="86" t="s">
        <v>17</v>
      </c>
      <c r="E24" s="83">
        <f t="shared" si="1"/>
        <v>-39811.878506380657</v>
      </c>
      <c r="F24" s="83">
        <f t="shared" si="2"/>
        <v>-39812</v>
      </c>
      <c r="G24" s="83">
        <f t="shared" si="3"/>
        <v>5.1561399999627611E-2</v>
      </c>
      <c r="H24" s="83">
        <f t="shared" ref="H21:H32" si="8">G24</f>
        <v>5.1561399999627611E-2</v>
      </c>
      <c r="I24" s="83"/>
      <c r="J24" s="83"/>
      <c r="K24" s="83"/>
      <c r="L24" s="83"/>
      <c r="M24" s="83"/>
      <c r="N24" s="134">
        <f t="shared" si="4"/>
        <v>5.2718076072536646E-2</v>
      </c>
      <c r="O24" s="163">
        <f t="shared" si="5"/>
        <v>13732.809000000001</v>
      </c>
      <c r="P24" s="161">
        <f t="shared" si="6"/>
        <v>1.337899537640268E-6</v>
      </c>
      <c r="Q24" s="162">
        <v>0.2</v>
      </c>
      <c r="R24" s="161">
        <f t="shared" si="7"/>
        <v>2.6757990752805363E-7</v>
      </c>
      <c r="S24" s="164"/>
    </row>
    <row r="25" spans="1:34" s="127" customFormat="1" ht="12.95" customHeight="1" x14ac:dyDescent="0.2">
      <c r="A25" s="120" t="s">
        <v>171</v>
      </c>
      <c r="B25" s="121" t="s">
        <v>44</v>
      </c>
      <c r="C25" s="120">
        <v>28751.313999999998</v>
      </c>
      <c r="D25" s="120" t="s">
        <v>164</v>
      </c>
      <c r="E25" s="158">
        <f t="shared" si="1"/>
        <v>-39811.866724929874</v>
      </c>
      <c r="F25" s="159">
        <f t="shared" si="2"/>
        <v>-39812</v>
      </c>
      <c r="G25" s="159">
        <f t="shared" si="3"/>
        <v>5.6561399997008266E-2</v>
      </c>
      <c r="I25" s="159">
        <f>G25</f>
        <v>5.6561399997008266E-2</v>
      </c>
      <c r="J25" s="159"/>
      <c r="K25" s="159"/>
      <c r="L25" s="159"/>
      <c r="M25" s="159"/>
      <c r="N25" s="134">
        <f t="shared" si="4"/>
        <v>5.2718076072536646E-2</v>
      </c>
      <c r="O25" s="160">
        <f t="shared" si="5"/>
        <v>13732.813999999998</v>
      </c>
      <c r="P25" s="161">
        <f t="shared" si="6"/>
        <v>1.4771138788415935E-5</v>
      </c>
      <c r="Q25" s="162">
        <v>0.2</v>
      </c>
      <c r="R25" s="161">
        <f t="shared" si="7"/>
        <v>2.9542277576831874E-6</v>
      </c>
    </row>
    <row r="26" spans="1:34" s="127" customFormat="1" ht="12.95" customHeight="1" x14ac:dyDescent="0.2">
      <c r="A26" s="120" t="s">
        <v>171</v>
      </c>
      <c r="B26" s="121" t="s">
        <v>44</v>
      </c>
      <c r="C26" s="120">
        <v>28780.17</v>
      </c>
      <c r="D26" s="120" t="s">
        <v>164</v>
      </c>
      <c r="E26" s="158">
        <f t="shared" si="1"/>
        <v>-39743.873616136065</v>
      </c>
      <c r="F26" s="159">
        <f t="shared" si="2"/>
        <v>-39744</v>
      </c>
      <c r="G26" s="159">
        <f t="shared" si="3"/>
        <v>5.3636799999367213E-2</v>
      </c>
      <c r="I26" s="159">
        <f>G26</f>
        <v>5.3636799999367213E-2</v>
      </c>
      <c r="J26" s="159"/>
      <c r="K26" s="159"/>
      <c r="L26" s="159"/>
      <c r="M26" s="159"/>
      <c r="N26" s="134">
        <f t="shared" si="4"/>
        <v>5.2697411029800224E-2</v>
      </c>
      <c r="O26" s="160">
        <f t="shared" si="5"/>
        <v>13761.669999999998</v>
      </c>
      <c r="P26" s="161">
        <f t="shared" si="6"/>
        <v>8.824516361441285E-7</v>
      </c>
      <c r="Q26" s="162">
        <v>0.2</v>
      </c>
      <c r="R26" s="161">
        <f t="shared" si="7"/>
        <v>1.7649032722882572E-7</v>
      </c>
      <c r="AC26" s="127">
        <v>5</v>
      </c>
      <c r="AE26" s="127" t="s">
        <v>30</v>
      </c>
      <c r="AH26" s="127" t="s">
        <v>32</v>
      </c>
    </row>
    <row r="27" spans="1:34" s="127" customFormat="1" ht="12.95" customHeight="1" x14ac:dyDescent="0.2">
      <c r="A27" s="120" t="s">
        <v>171</v>
      </c>
      <c r="B27" s="121" t="s">
        <v>44</v>
      </c>
      <c r="C27" s="120">
        <v>29462.174999999999</v>
      </c>
      <c r="D27" s="120" t="s">
        <v>164</v>
      </c>
      <c r="E27" s="158">
        <f t="shared" si="1"/>
        <v>-38136.871947057931</v>
      </c>
      <c r="F27" s="159">
        <f t="shared" si="2"/>
        <v>-38137</v>
      </c>
      <c r="G27" s="159">
        <f t="shared" si="3"/>
        <v>5.4345150001608999E-2</v>
      </c>
      <c r="I27" s="159">
        <f>G27</f>
        <v>5.4345150001608999E-2</v>
      </c>
      <c r="J27" s="159"/>
      <c r="K27" s="159"/>
      <c r="L27" s="159"/>
      <c r="M27" s="159"/>
      <c r="N27" s="134">
        <f t="shared" si="4"/>
        <v>5.2150887862353001E-2</v>
      </c>
      <c r="O27" s="160">
        <f t="shared" si="5"/>
        <v>14443.674999999999</v>
      </c>
      <c r="P27" s="161">
        <f t="shared" si="6"/>
        <v>4.8147863357723087E-6</v>
      </c>
      <c r="Q27" s="162">
        <v>0.2</v>
      </c>
      <c r="R27" s="161">
        <f t="shared" si="7"/>
        <v>9.6295726715446178E-7</v>
      </c>
      <c r="AC27" s="127">
        <v>5</v>
      </c>
      <c r="AE27" s="127" t="s">
        <v>30</v>
      </c>
      <c r="AH27" s="127" t="s">
        <v>32</v>
      </c>
    </row>
    <row r="28" spans="1:34" s="127" customFormat="1" ht="12.95" customHeight="1" x14ac:dyDescent="0.2">
      <c r="A28" s="120" t="s">
        <v>190</v>
      </c>
      <c r="B28" s="121" t="s">
        <v>44</v>
      </c>
      <c r="C28" s="120">
        <v>32719.832999999999</v>
      </c>
      <c r="D28" s="120" t="s">
        <v>164</v>
      </c>
      <c r="E28" s="158">
        <f t="shared" si="1"/>
        <v>-30460.884464142509</v>
      </c>
      <c r="F28" s="159">
        <f t="shared" si="2"/>
        <v>-30461</v>
      </c>
      <c r="G28" s="159">
        <f t="shared" si="3"/>
        <v>4.9032949998945696E-2</v>
      </c>
      <c r="I28" s="159">
        <f>G28</f>
        <v>4.9032949998945696E-2</v>
      </c>
      <c r="J28" s="159"/>
      <c r="K28" s="159"/>
      <c r="L28" s="159"/>
      <c r="M28" s="159"/>
      <c r="N28" s="134">
        <f t="shared" si="4"/>
        <v>4.8000742677276387E-2</v>
      </c>
      <c r="O28" s="160">
        <f t="shared" si="5"/>
        <v>17701.332999999999</v>
      </c>
      <c r="P28" s="161">
        <f t="shared" si="6"/>
        <v>1.0654519549077294E-6</v>
      </c>
      <c r="Q28" s="162">
        <v>0.2</v>
      </c>
      <c r="R28" s="161">
        <f t="shared" si="7"/>
        <v>2.130903909815459E-7</v>
      </c>
      <c r="AC28" s="127">
        <v>6</v>
      </c>
      <c r="AE28" s="127" t="s">
        <v>30</v>
      </c>
      <c r="AH28" s="127" t="s">
        <v>32</v>
      </c>
    </row>
    <row r="29" spans="1:34" s="127" customFormat="1" ht="12.95" customHeight="1" x14ac:dyDescent="0.2">
      <c r="A29" s="120" t="s">
        <v>190</v>
      </c>
      <c r="B29" s="121" t="s">
        <v>44</v>
      </c>
      <c r="C29" s="120">
        <v>32748.705999999998</v>
      </c>
      <c r="D29" s="120" t="s">
        <v>164</v>
      </c>
      <c r="E29" s="158">
        <f t="shared" si="1"/>
        <v>-30392.851298416026</v>
      </c>
      <c r="F29" s="159">
        <f t="shared" si="2"/>
        <v>-30393</v>
      </c>
      <c r="G29" s="159">
        <f t="shared" si="3"/>
        <v>6.3108349997492041E-2</v>
      </c>
      <c r="I29" s="159">
        <f>G29</f>
        <v>6.3108349997492041E-2</v>
      </c>
      <c r="J29" s="159"/>
      <c r="K29" s="159"/>
      <c r="L29" s="159"/>
      <c r="M29" s="159"/>
      <c r="N29" s="134">
        <f t="shared" si="4"/>
        <v>4.7952599479579416E-2</v>
      </c>
      <c r="O29" s="160">
        <f t="shared" si="5"/>
        <v>17730.205999999998</v>
      </c>
      <c r="P29" s="161">
        <f t="shared" si="6"/>
        <v>2.296967737612088E-4</v>
      </c>
      <c r="Q29" s="162">
        <v>0.2</v>
      </c>
      <c r="R29" s="161">
        <f t="shared" si="7"/>
        <v>4.5939354752241765E-5</v>
      </c>
      <c r="AC29" s="127">
        <v>6</v>
      </c>
      <c r="AE29" s="127" t="s">
        <v>30</v>
      </c>
      <c r="AH29" s="127" t="s">
        <v>32</v>
      </c>
    </row>
    <row r="30" spans="1:34" s="127" customFormat="1" ht="12.95" customHeight="1" x14ac:dyDescent="0.2">
      <c r="A30" s="120" t="s">
        <v>190</v>
      </c>
      <c r="B30" s="121" t="s">
        <v>44</v>
      </c>
      <c r="C30" s="120">
        <v>33149.75</v>
      </c>
      <c r="D30" s="120" t="s">
        <v>164</v>
      </c>
      <c r="E30" s="158">
        <f t="shared" si="1"/>
        <v>-29447.875268366723</v>
      </c>
      <c r="F30" s="159">
        <f t="shared" si="2"/>
        <v>-29448</v>
      </c>
      <c r="G30" s="159">
        <f t="shared" si="3"/>
        <v>5.2935599996999372E-2</v>
      </c>
      <c r="I30" s="159">
        <f>G30</f>
        <v>5.2935599996999372E-2</v>
      </c>
      <c r="J30" s="159"/>
      <c r="K30" s="159"/>
      <c r="L30" s="159"/>
      <c r="M30" s="159"/>
      <c r="N30" s="134">
        <f t="shared" si="4"/>
        <v>4.7262866756500821E-2</v>
      </c>
      <c r="O30" s="160">
        <f t="shared" si="5"/>
        <v>18131.25</v>
      </c>
      <c r="P30" s="161">
        <f t="shared" si="6"/>
        <v>3.2179902417857188E-5</v>
      </c>
      <c r="Q30" s="162">
        <v>0.2</v>
      </c>
      <c r="R30" s="161">
        <f t="shared" si="7"/>
        <v>6.4359804835714376E-6</v>
      </c>
      <c r="AC30" s="127">
        <v>19</v>
      </c>
      <c r="AE30" s="127" t="s">
        <v>33</v>
      </c>
      <c r="AF30" s="127" t="s">
        <v>34</v>
      </c>
      <c r="AH30" s="127" t="s">
        <v>32</v>
      </c>
    </row>
    <row r="31" spans="1:34" s="127" customFormat="1" ht="12.95" customHeight="1" x14ac:dyDescent="0.2">
      <c r="A31" s="120" t="s">
        <v>200</v>
      </c>
      <c r="B31" s="121" t="s">
        <v>44</v>
      </c>
      <c r="C31" s="120">
        <v>34290.525000000001</v>
      </c>
      <c r="D31" s="120" t="s">
        <v>164</v>
      </c>
      <c r="E31" s="158">
        <f t="shared" si="1"/>
        <v>-26759.878363589472</v>
      </c>
      <c r="F31" s="159">
        <f t="shared" si="2"/>
        <v>-26760</v>
      </c>
      <c r="G31" s="159">
        <f t="shared" si="3"/>
        <v>5.16219999990426E-2</v>
      </c>
      <c r="I31" s="159">
        <f>G31</f>
        <v>5.16219999990426E-2</v>
      </c>
      <c r="J31" s="159"/>
      <c r="K31" s="159"/>
      <c r="L31" s="159"/>
      <c r="M31" s="159"/>
      <c r="N31" s="134">
        <f t="shared" si="4"/>
        <v>4.5089958978983852E-2</v>
      </c>
      <c r="O31" s="160">
        <f t="shared" si="5"/>
        <v>19272.025000000001</v>
      </c>
      <c r="P31" s="161">
        <f t="shared" si="6"/>
        <v>4.2667559887730135E-5</v>
      </c>
      <c r="Q31" s="162">
        <v>0.2</v>
      </c>
      <c r="R31" s="161">
        <f t="shared" si="7"/>
        <v>8.5335119775460273E-6</v>
      </c>
    </row>
    <row r="32" spans="1:34" s="127" customFormat="1" ht="12.95" customHeight="1" x14ac:dyDescent="0.2">
      <c r="A32" s="83" t="s">
        <v>70</v>
      </c>
      <c r="B32" s="83"/>
      <c r="C32" s="86">
        <v>34290.529000000002</v>
      </c>
      <c r="D32" s="86"/>
      <c r="E32" s="83">
        <f t="shared" si="1"/>
        <v>-26759.868938428837</v>
      </c>
      <c r="F32" s="83">
        <f t="shared" si="2"/>
        <v>-26760</v>
      </c>
      <c r="G32" s="83">
        <f t="shared" si="3"/>
        <v>5.5621999999857508E-2</v>
      </c>
      <c r="H32" s="159">
        <f t="shared" si="8"/>
        <v>5.5621999999857508E-2</v>
      </c>
      <c r="I32" s="83"/>
      <c r="J32" s="83"/>
      <c r="K32" s="83"/>
      <c r="L32" s="83"/>
      <c r="M32" s="83"/>
      <c r="N32" s="134">
        <f t="shared" si="4"/>
        <v>4.5089958978983852E-2</v>
      </c>
      <c r="O32" s="165">
        <f t="shared" si="5"/>
        <v>19272.029000000002</v>
      </c>
      <c r="P32" s="161">
        <f t="shared" si="6"/>
        <v>1.1092388806536539E-4</v>
      </c>
      <c r="Q32" s="162">
        <v>0.2</v>
      </c>
      <c r="R32" s="161">
        <f t="shared" si="7"/>
        <v>2.2184777613073081E-5</v>
      </c>
    </row>
    <row r="33" spans="1:18" s="127" customFormat="1" ht="12.95" customHeight="1" x14ac:dyDescent="0.2">
      <c r="A33" s="83" t="s">
        <v>71</v>
      </c>
      <c r="B33" s="83"/>
      <c r="C33" s="86">
        <v>34337.207999999999</v>
      </c>
      <c r="D33" s="86"/>
      <c r="E33" s="83">
        <f t="shared" si="1"/>
        <v>-26649.879670152372</v>
      </c>
      <c r="F33" s="83">
        <f t="shared" si="2"/>
        <v>-26650</v>
      </c>
      <c r="G33" s="83">
        <f t="shared" si="3"/>
        <v>5.1067499996861443E-2</v>
      </c>
      <c r="I33" s="83">
        <f>G33</f>
        <v>5.1067499996861443E-2</v>
      </c>
      <c r="J33" s="83"/>
      <c r="K33" s="83"/>
      <c r="L33" s="83"/>
      <c r="M33" s="83"/>
      <c r="N33" s="134">
        <f t="shared" si="4"/>
        <v>4.4994387758562265E-2</v>
      </c>
      <c r="O33" s="165">
        <f t="shared" si="5"/>
        <v>19318.707999999999</v>
      </c>
      <c r="P33" s="161">
        <f t="shared" si="6"/>
        <v>3.6882692258979249E-5</v>
      </c>
      <c r="Q33" s="162">
        <v>0.1</v>
      </c>
      <c r="R33" s="161">
        <f t="shared" si="7"/>
        <v>3.6882692258979252E-6</v>
      </c>
    </row>
    <row r="34" spans="1:18" s="127" customFormat="1" ht="12.95" customHeight="1" x14ac:dyDescent="0.2">
      <c r="A34" s="83" t="s">
        <v>71</v>
      </c>
      <c r="B34" s="83"/>
      <c r="C34" s="86">
        <v>34395.357000000004</v>
      </c>
      <c r="D34" s="86"/>
      <c r="E34" s="83">
        <f t="shared" si="1"/>
        <v>-26512.863753765785</v>
      </c>
      <c r="F34" s="83">
        <f t="shared" si="2"/>
        <v>-26513</v>
      </c>
      <c r="G34" s="83">
        <f t="shared" si="3"/>
        <v>5.7822350005153567E-2</v>
      </c>
      <c r="I34" s="83">
        <f>G34</f>
        <v>5.7822350005153567E-2</v>
      </c>
      <c r="J34" s="83"/>
      <c r="K34" s="83"/>
      <c r="L34" s="83"/>
      <c r="M34" s="83"/>
      <c r="N34" s="134">
        <f t="shared" si="4"/>
        <v>4.487462699491411E-2</v>
      </c>
      <c r="O34" s="165">
        <f t="shared" si="5"/>
        <v>19376.857000000004</v>
      </c>
      <c r="P34" s="161">
        <f t="shared" si="6"/>
        <v>1.6764353114988428E-4</v>
      </c>
      <c r="Q34" s="162">
        <v>0.1</v>
      </c>
      <c r="R34" s="161">
        <f t="shared" si="7"/>
        <v>1.6764353114988429E-5</v>
      </c>
    </row>
    <row r="35" spans="1:18" s="127" customFormat="1" ht="12.95" customHeight="1" x14ac:dyDescent="0.2">
      <c r="A35" s="83" t="s">
        <v>15</v>
      </c>
      <c r="B35" s="87"/>
      <c r="C35" s="86">
        <v>45647.309000000001</v>
      </c>
      <c r="D35" s="86" t="s">
        <v>17</v>
      </c>
      <c r="E35" s="83">
        <f t="shared" si="1"/>
        <v>0</v>
      </c>
      <c r="F35" s="83">
        <f t="shared" si="2"/>
        <v>0</v>
      </c>
      <c r="G35" s="83">
        <f t="shared" si="3"/>
        <v>0</v>
      </c>
      <c r="H35" s="83"/>
      <c r="I35" s="83"/>
      <c r="J35" s="83">
        <f>G35</f>
        <v>0</v>
      </c>
      <c r="K35" s="83"/>
      <c r="L35" s="83" t="s">
        <v>161</v>
      </c>
      <c r="M35" s="83"/>
      <c r="N35" s="134">
        <f t="shared" si="4"/>
        <v>6.4311063324509806E-3</v>
      </c>
      <c r="O35" s="165">
        <f t="shared" si="5"/>
        <v>30628.809000000001</v>
      </c>
      <c r="P35" s="161">
        <f t="shared" si="6"/>
        <v>4.1359128659291102E-5</v>
      </c>
      <c r="Q35" s="162">
        <v>1</v>
      </c>
      <c r="R35" s="161">
        <f t="shared" si="7"/>
        <v>4.1359128659291102E-5</v>
      </c>
    </row>
    <row r="36" spans="1:18" s="127" customFormat="1" ht="12.95" customHeight="1" x14ac:dyDescent="0.2">
      <c r="A36" s="120" t="s">
        <v>215</v>
      </c>
      <c r="B36" s="121" t="s">
        <v>47</v>
      </c>
      <c r="C36" s="120">
        <v>45647.521399999998</v>
      </c>
      <c r="D36" s="120" t="s">
        <v>164</v>
      </c>
      <c r="E36" s="158">
        <f t="shared" si="1"/>
        <v>0.50047602951136894</v>
      </c>
      <c r="F36" s="159">
        <f t="shared" si="2"/>
        <v>0.5</v>
      </c>
      <c r="G36" s="159">
        <f t="shared" si="3"/>
        <v>2.0202499581500888E-4</v>
      </c>
      <c r="H36" s="159"/>
      <c r="I36" s="159"/>
      <c r="J36" s="159">
        <f>G36</f>
        <v>2.0202499581500888E-4</v>
      </c>
      <c r="K36" s="159"/>
      <c r="L36" s="159"/>
      <c r="M36" s="159"/>
      <c r="N36" s="134">
        <f t="shared" si="4"/>
        <v>6.4300949026163392E-3</v>
      </c>
      <c r="O36" s="160">
        <f t="shared" si="5"/>
        <v>30629.021399999998</v>
      </c>
      <c r="P36" s="161">
        <f t="shared" si="6"/>
        <v>3.878885476400433E-5</v>
      </c>
      <c r="Q36" s="162">
        <v>1</v>
      </c>
      <c r="R36" s="161">
        <f t="shared" si="7"/>
        <v>3.878885476400433E-5</v>
      </c>
    </row>
    <row r="37" spans="1:18" s="127" customFormat="1" ht="12.95" customHeight="1" x14ac:dyDescent="0.2">
      <c r="A37" s="120" t="s">
        <v>224</v>
      </c>
      <c r="B37" s="121" t="s">
        <v>44</v>
      </c>
      <c r="C37" s="120">
        <v>46693.445</v>
      </c>
      <c r="D37" s="120" t="s">
        <v>164</v>
      </c>
      <c r="E37" s="158">
        <f t="shared" si="1"/>
        <v>2464.9999605321364</v>
      </c>
      <c r="F37" s="159">
        <f t="shared" si="2"/>
        <v>2465</v>
      </c>
      <c r="G37" s="159">
        <f t="shared" si="3"/>
        <v>-1.6750003851484507E-5</v>
      </c>
      <c r="H37" s="159"/>
      <c r="I37" s="159">
        <f t="shared" ref="I37:I53" si="9">G37</f>
        <v>-1.6750003851484507E-5</v>
      </c>
      <c r="J37" s="159"/>
      <c r="K37" s="159"/>
      <c r="L37" s="159"/>
      <c r="M37" s="159"/>
      <c r="N37" s="134">
        <f t="shared" si="4"/>
        <v>1.3134960540726888E-3</v>
      </c>
      <c r="O37" s="160">
        <f t="shared" si="5"/>
        <v>31674.945</v>
      </c>
      <c r="P37" s="161">
        <f t="shared" si="6"/>
        <v>1.7695545746228029E-6</v>
      </c>
      <c r="Q37" s="128">
        <v>0.1</v>
      </c>
      <c r="R37" s="161">
        <f t="shared" si="7"/>
        <v>1.769554574622803E-7</v>
      </c>
    </row>
    <row r="38" spans="1:18" s="127" customFormat="1" ht="12.95" customHeight="1" x14ac:dyDescent="0.2">
      <c r="A38" s="138" t="s">
        <v>224</v>
      </c>
      <c r="B38" s="138" t="s">
        <v>44</v>
      </c>
      <c r="C38" s="120">
        <v>46693.451999999997</v>
      </c>
      <c r="D38" s="120" t="s">
        <v>164</v>
      </c>
      <c r="E38" s="158">
        <f t="shared" si="1"/>
        <v>2465.016454563236</v>
      </c>
      <c r="F38" s="159">
        <f t="shared" si="2"/>
        <v>2465</v>
      </c>
      <c r="G38" s="159">
        <f t="shared" si="3"/>
        <v>6.9832499939366244E-3</v>
      </c>
      <c r="H38" s="159"/>
      <c r="I38" s="159">
        <f t="shared" si="9"/>
        <v>6.9832499939366244E-3</v>
      </c>
      <c r="J38" s="159"/>
      <c r="K38" s="159"/>
      <c r="L38" s="159"/>
      <c r="M38" s="159"/>
      <c r="N38" s="134">
        <f t="shared" si="4"/>
        <v>1.3134960540726888E-3</v>
      </c>
      <c r="O38" s="160">
        <f t="shared" si="5"/>
        <v>31674.951999999997</v>
      </c>
      <c r="P38" s="161">
        <f t="shared" si="6"/>
        <v>3.2146109738602618E-5</v>
      </c>
      <c r="Q38" s="128">
        <v>0.1</v>
      </c>
      <c r="R38" s="161">
        <f t="shared" si="7"/>
        <v>3.2146109738602619E-6</v>
      </c>
    </row>
    <row r="39" spans="1:18" s="127" customFormat="1" ht="12.95" customHeight="1" x14ac:dyDescent="0.2">
      <c r="A39" s="138" t="s">
        <v>233</v>
      </c>
      <c r="B39" s="138" t="s">
        <v>44</v>
      </c>
      <c r="C39" s="120">
        <v>47038.481</v>
      </c>
      <c r="D39" s="120" t="s">
        <v>164</v>
      </c>
      <c r="E39" s="158">
        <f t="shared" si="1"/>
        <v>3278.0048914227355</v>
      </c>
      <c r="F39" s="159">
        <f t="shared" si="2"/>
        <v>3278</v>
      </c>
      <c r="G39" s="159">
        <f t="shared" si="3"/>
        <v>2.0758999962708913E-3</v>
      </c>
      <c r="H39" s="159"/>
      <c r="I39" s="159">
        <f t="shared" si="9"/>
        <v>2.0758999962708913E-3</v>
      </c>
      <c r="J39" s="159"/>
      <c r="K39" s="159"/>
      <c r="L39" s="159"/>
      <c r="M39" s="159"/>
      <c r="N39" s="134">
        <f t="shared" si="4"/>
        <v>-4.3196353297121057E-4</v>
      </c>
      <c r="O39" s="160">
        <f t="shared" si="5"/>
        <v>32019.981</v>
      </c>
      <c r="P39" s="161">
        <f t="shared" si="6"/>
        <v>6.2893794813026507E-6</v>
      </c>
      <c r="Q39" s="128">
        <v>0.1</v>
      </c>
      <c r="R39" s="161">
        <f t="shared" si="7"/>
        <v>6.2893794813026513E-7</v>
      </c>
    </row>
    <row r="40" spans="1:18" s="127" customFormat="1" ht="12.95" customHeight="1" x14ac:dyDescent="0.2">
      <c r="A40" s="138" t="s">
        <v>233</v>
      </c>
      <c r="B40" s="138" t="s">
        <v>44</v>
      </c>
      <c r="C40" s="120">
        <v>47737.451000000001</v>
      </c>
      <c r="D40" s="120" t="s">
        <v>164</v>
      </c>
      <c r="E40" s="158">
        <f t="shared" si="1"/>
        <v>4924.981023028141</v>
      </c>
      <c r="F40" s="159">
        <f t="shared" si="2"/>
        <v>4925</v>
      </c>
      <c r="G40" s="159">
        <f t="shared" si="3"/>
        <v>-8.0537500034552068E-3</v>
      </c>
      <c r="H40" s="159"/>
      <c r="I40" s="159">
        <f t="shared" si="9"/>
        <v>-8.0537500034552068E-3</v>
      </c>
      <c r="J40" s="159"/>
      <c r="K40" s="159"/>
      <c r="L40" s="159"/>
      <c r="M40" s="159"/>
      <c r="N40" s="134">
        <f t="shared" si="4"/>
        <v>-4.0555109525086857E-3</v>
      </c>
      <c r="O40" s="160">
        <f t="shared" si="5"/>
        <v>32718.951000000001</v>
      </c>
      <c r="P40" s="161">
        <f t="shared" si="6"/>
        <v>1.5985915508513736E-5</v>
      </c>
      <c r="Q40" s="128">
        <v>0.1</v>
      </c>
      <c r="R40" s="161">
        <f t="shared" si="7"/>
        <v>1.5985915508513737E-6</v>
      </c>
    </row>
    <row r="41" spans="1:18" s="127" customFormat="1" ht="12.95" customHeight="1" x14ac:dyDescent="0.2">
      <c r="A41" s="138" t="s">
        <v>233</v>
      </c>
      <c r="B41" s="138" t="s">
        <v>44</v>
      </c>
      <c r="C41" s="120">
        <v>47737.453000000001</v>
      </c>
      <c r="D41" s="120" t="s">
        <v>164</v>
      </c>
      <c r="E41" s="158">
        <f t="shared" si="1"/>
        <v>4924.9857356084576</v>
      </c>
      <c r="F41" s="159">
        <f t="shared" si="2"/>
        <v>4925</v>
      </c>
      <c r="G41" s="159">
        <f t="shared" si="3"/>
        <v>-6.0537500030477531E-3</v>
      </c>
      <c r="H41" s="159"/>
      <c r="I41" s="159">
        <f t="shared" si="9"/>
        <v>-6.0537500030477531E-3</v>
      </c>
      <c r="J41" s="159"/>
      <c r="K41" s="159"/>
      <c r="L41" s="159"/>
      <c r="M41" s="159"/>
      <c r="N41" s="134">
        <f t="shared" si="4"/>
        <v>-4.0555109525086857E-3</v>
      </c>
      <c r="O41" s="160">
        <f t="shared" si="5"/>
        <v>32718.953000000001</v>
      </c>
      <c r="P41" s="161">
        <f t="shared" si="6"/>
        <v>3.992959303099274E-6</v>
      </c>
      <c r="Q41" s="128">
        <v>0.1</v>
      </c>
      <c r="R41" s="161">
        <f t="shared" si="7"/>
        <v>3.9929593030992744E-7</v>
      </c>
    </row>
    <row r="42" spans="1:18" s="127" customFormat="1" ht="12.95" customHeight="1" x14ac:dyDescent="0.2">
      <c r="A42" s="138" t="s">
        <v>233</v>
      </c>
      <c r="B42" s="138" t="s">
        <v>44</v>
      </c>
      <c r="C42" s="120">
        <v>47737.453000000001</v>
      </c>
      <c r="D42" s="120" t="s">
        <v>164</v>
      </c>
      <c r="E42" s="158">
        <f t="shared" si="1"/>
        <v>4924.9857356084576</v>
      </c>
      <c r="F42" s="159">
        <f t="shared" si="2"/>
        <v>4925</v>
      </c>
      <c r="G42" s="159">
        <f t="shared" si="3"/>
        <v>-6.0537500030477531E-3</v>
      </c>
      <c r="H42" s="159"/>
      <c r="I42" s="159">
        <f t="shared" si="9"/>
        <v>-6.0537500030477531E-3</v>
      </c>
      <c r="J42" s="159"/>
      <c r="K42" s="159"/>
      <c r="L42" s="159"/>
      <c r="M42" s="159"/>
      <c r="N42" s="134">
        <f t="shared" si="4"/>
        <v>-4.0555109525086857E-3</v>
      </c>
      <c r="O42" s="160">
        <f t="shared" si="5"/>
        <v>32718.953000000001</v>
      </c>
      <c r="P42" s="161">
        <f t="shared" si="6"/>
        <v>3.992959303099274E-6</v>
      </c>
      <c r="Q42" s="128">
        <v>0.1</v>
      </c>
      <c r="R42" s="161">
        <f t="shared" si="7"/>
        <v>3.9929593030992744E-7</v>
      </c>
    </row>
    <row r="43" spans="1:18" s="127" customFormat="1" ht="12.95" customHeight="1" x14ac:dyDescent="0.2">
      <c r="A43" s="138" t="s">
        <v>233</v>
      </c>
      <c r="B43" s="138" t="s">
        <v>44</v>
      </c>
      <c r="C43" s="120">
        <v>47737.461000000003</v>
      </c>
      <c r="D43" s="120" t="s">
        <v>164</v>
      </c>
      <c r="E43" s="158">
        <f t="shared" si="1"/>
        <v>4925.0045859297234</v>
      </c>
      <c r="F43" s="159">
        <f t="shared" si="2"/>
        <v>4925</v>
      </c>
      <c r="G43" s="159">
        <f t="shared" si="3"/>
        <v>1.9462499985820614E-3</v>
      </c>
      <c r="H43" s="159"/>
      <c r="I43" s="159">
        <f t="shared" si="9"/>
        <v>1.9462499985820614E-3</v>
      </c>
      <c r="J43" s="159"/>
      <c r="K43" s="159"/>
      <c r="L43" s="159"/>
      <c r="M43" s="159"/>
      <c r="N43" s="134">
        <f t="shared" si="4"/>
        <v>-4.0555109525086857E-3</v>
      </c>
      <c r="O43" s="160">
        <f t="shared" si="5"/>
        <v>32718.961000000003</v>
      </c>
      <c r="P43" s="161">
        <f t="shared" si="6"/>
        <v>3.6021134514037712E-5</v>
      </c>
      <c r="Q43" s="128">
        <v>0.1</v>
      </c>
      <c r="R43" s="161">
        <f t="shared" si="7"/>
        <v>3.6021134514037713E-6</v>
      </c>
    </row>
    <row r="44" spans="1:18" s="127" customFormat="1" ht="12.95" customHeight="1" x14ac:dyDescent="0.2">
      <c r="A44" s="138" t="s">
        <v>233</v>
      </c>
      <c r="B44" s="138" t="s">
        <v>44</v>
      </c>
      <c r="C44" s="120">
        <v>47737.466</v>
      </c>
      <c r="D44" s="120" t="s">
        <v>164</v>
      </c>
      <c r="E44" s="158">
        <f t="shared" si="1"/>
        <v>4925.0163673805064</v>
      </c>
      <c r="F44" s="159">
        <f t="shared" si="2"/>
        <v>4925</v>
      </c>
      <c r="G44" s="159">
        <f t="shared" si="3"/>
        <v>6.9462499959627166E-3</v>
      </c>
      <c r="H44" s="159"/>
      <c r="I44" s="159">
        <f t="shared" si="9"/>
        <v>6.9462499959627166E-3</v>
      </c>
      <c r="J44" s="159"/>
      <c r="K44" s="159"/>
      <c r="L44" s="159"/>
      <c r="M44" s="159"/>
      <c r="N44" s="134">
        <f t="shared" si="4"/>
        <v>-4.0555109525086857E-3</v>
      </c>
      <c r="O44" s="160">
        <f t="shared" si="5"/>
        <v>32718.966</v>
      </c>
      <c r="P44" s="161">
        <f t="shared" si="6"/>
        <v>1.2103874396731035E-4</v>
      </c>
      <c r="Q44" s="128">
        <v>0.1</v>
      </c>
      <c r="R44" s="161">
        <f t="shared" si="7"/>
        <v>1.2103874396731035E-5</v>
      </c>
    </row>
    <row r="45" spans="1:18" s="127" customFormat="1" ht="12.95" customHeight="1" x14ac:dyDescent="0.2">
      <c r="A45" s="138" t="s">
        <v>233</v>
      </c>
      <c r="B45" s="138" t="s">
        <v>44</v>
      </c>
      <c r="C45" s="120">
        <v>47788.387000000002</v>
      </c>
      <c r="D45" s="120" t="s">
        <v>164</v>
      </c>
      <c r="E45" s="158">
        <f t="shared" si="1"/>
        <v>5045.0010185064239</v>
      </c>
      <c r="F45" s="159">
        <f t="shared" si="2"/>
        <v>5045</v>
      </c>
      <c r="G45" s="159">
        <f t="shared" si="3"/>
        <v>4.322500026319176E-4</v>
      </c>
      <c r="H45" s="159"/>
      <c r="I45" s="159">
        <f t="shared" si="9"/>
        <v>4.322500026319176E-4</v>
      </c>
      <c r="J45" s="159"/>
      <c r="K45" s="159"/>
      <c r="L45" s="159"/>
      <c r="M45" s="159"/>
      <c r="N45" s="134">
        <f t="shared" si="4"/>
        <v>-4.324103200923848E-3</v>
      </c>
      <c r="O45" s="160">
        <f t="shared" si="5"/>
        <v>32769.887000000002</v>
      </c>
      <c r="P45" s="161">
        <f t="shared" si="6"/>
        <v>2.2622895796975194E-5</v>
      </c>
      <c r="Q45" s="128">
        <v>0.1</v>
      </c>
      <c r="R45" s="161">
        <f t="shared" si="7"/>
        <v>2.2622895796975193E-6</v>
      </c>
    </row>
    <row r="46" spans="1:18" s="127" customFormat="1" ht="12.95" customHeight="1" x14ac:dyDescent="0.2">
      <c r="A46" s="138" t="s">
        <v>233</v>
      </c>
      <c r="B46" s="138" t="s">
        <v>44</v>
      </c>
      <c r="C46" s="120">
        <v>47827.42</v>
      </c>
      <c r="D46" s="120" t="s">
        <v>164</v>
      </c>
      <c r="E46" s="158">
        <f t="shared" si="1"/>
        <v>5136.9740922362644</v>
      </c>
      <c r="F46" s="159">
        <f t="shared" si="2"/>
        <v>5137</v>
      </c>
      <c r="G46" s="159">
        <f t="shared" si="3"/>
        <v>-1.0995150005328469E-2</v>
      </c>
      <c r="H46" s="159"/>
      <c r="I46" s="159">
        <f t="shared" si="9"/>
        <v>-1.0995150005328469E-2</v>
      </c>
      <c r="J46" s="159"/>
      <c r="K46" s="159"/>
      <c r="L46" s="159"/>
      <c r="M46" s="159"/>
      <c r="N46" s="134">
        <f t="shared" si="4"/>
        <v>-4.5304453438825571E-3</v>
      </c>
      <c r="O46" s="160">
        <f t="shared" si="5"/>
        <v>32808.92</v>
      </c>
      <c r="P46" s="161">
        <f t="shared" si="6"/>
        <v>4.17924063597205E-5</v>
      </c>
      <c r="Q46" s="128">
        <v>0.1</v>
      </c>
      <c r="R46" s="161">
        <f t="shared" si="7"/>
        <v>4.1792406359720498E-6</v>
      </c>
    </row>
    <row r="47" spans="1:18" s="127" customFormat="1" ht="12.95" customHeight="1" x14ac:dyDescent="0.2">
      <c r="A47" s="138" t="s">
        <v>233</v>
      </c>
      <c r="B47" s="138" t="s">
        <v>44</v>
      </c>
      <c r="C47" s="120">
        <v>47850.341</v>
      </c>
      <c r="D47" s="120" t="s">
        <v>164</v>
      </c>
      <c r="E47" s="158">
        <f t="shared" si="1"/>
        <v>5190.9826189434634</v>
      </c>
      <c r="F47" s="159">
        <f t="shared" si="2"/>
        <v>5191</v>
      </c>
      <c r="G47" s="159">
        <f t="shared" si="3"/>
        <v>-7.3764499975368381E-3</v>
      </c>
      <c r="H47" s="159"/>
      <c r="I47" s="159">
        <f t="shared" si="9"/>
        <v>-7.3764499975368381E-3</v>
      </c>
      <c r="J47" s="159"/>
      <c r="K47" s="159"/>
      <c r="L47" s="159"/>
      <c r="M47" s="159"/>
      <c r="N47" s="134">
        <f t="shared" si="4"/>
        <v>-4.6517295584722392E-3</v>
      </c>
      <c r="O47" s="160">
        <f t="shared" si="5"/>
        <v>32831.841</v>
      </c>
      <c r="P47" s="161">
        <f t="shared" si="6"/>
        <v>7.4241014710563799E-6</v>
      </c>
      <c r="Q47" s="128">
        <v>0.1</v>
      </c>
      <c r="R47" s="161">
        <f t="shared" si="7"/>
        <v>7.4241014710563808E-7</v>
      </c>
    </row>
    <row r="48" spans="1:18" s="127" customFormat="1" ht="12.95" customHeight="1" x14ac:dyDescent="0.2">
      <c r="A48" s="83" t="s">
        <v>35</v>
      </c>
      <c r="B48" s="87" t="s">
        <v>47</v>
      </c>
      <c r="C48" s="86">
        <v>48490.557000000001</v>
      </c>
      <c r="D48" s="86">
        <v>4.0000000000000001E-3</v>
      </c>
      <c r="E48" s="83">
        <f t="shared" si="1"/>
        <v>6699.5172786168187</v>
      </c>
      <c r="F48" s="83">
        <f t="shared" si="2"/>
        <v>6699.5</v>
      </c>
      <c r="G48" s="83">
        <f t="shared" si="3"/>
        <v>7.332975001190789E-3</v>
      </c>
      <c r="H48" s="83"/>
      <c r="I48" s="159">
        <f t="shared" si="9"/>
        <v>7.332975001190789E-3</v>
      </c>
      <c r="J48" s="83"/>
      <c r="K48" s="83"/>
      <c r="L48" s="83"/>
      <c r="M48" s="83"/>
      <c r="N48" s="134">
        <f t="shared" si="4"/>
        <v>-8.0907544735978332E-3</v>
      </c>
      <c r="O48" s="165">
        <f t="shared" si="5"/>
        <v>33472.057000000001</v>
      </c>
      <c r="P48" s="161">
        <f t="shared" si="6"/>
        <v>2.3789143091146331E-4</v>
      </c>
      <c r="Q48" s="128">
        <v>0.1</v>
      </c>
      <c r="R48" s="161">
        <f t="shared" si="7"/>
        <v>2.3789143091146332E-5</v>
      </c>
    </row>
    <row r="49" spans="1:19" s="127" customFormat="1" ht="12.95" customHeight="1" x14ac:dyDescent="0.2">
      <c r="A49" s="83" t="s">
        <v>36</v>
      </c>
      <c r="B49" s="87"/>
      <c r="C49" s="86">
        <v>48571.383000000002</v>
      </c>
      <c r="D49" s="86">
        <v>8.0000000000000002E-3</v>
      </c>
      <c r="E49" s="83">
        <f t="shared" si="1"/>
        <v>6889.9667869120813</v>
      </c>
      <c r="F49" s="83">
        <f t="shared" si="2"/>
        <v>6890</v>
      </c>
      <c r="G49" s="83">
        <f t="shared" si="3"/>
        <v>-1.4095500002440531E-2</v>
      </c>
      <c r="H49" s="83"/>
      <c r="I49" s="159">
        <f t="shared" si="9"/>
        <v>-1.4095500002440531E-2</v>
      </c>
      <c r="J49" s="83"/>
      <c r="K49" s="83"/>
      <c r="L49" s="83"/>
      <c r="M49" s="83"/>
      <c r="N49" s="134">
        <f t="shared" si="4"/>
        <v>-8.5320428804381739E-3</v>
      </c>
      <c r="O49" s="165">
        <f t="shared" si="5"/>
        <v>33552.883000000002</v>
      </c>
      <c r="P49" s="161">
        <f t="shared" si="6"/>
        <v>3.0952055148358751E-5</v>
      </c>
      <c r="Q49" s="128">
        <v>0.1</v>
      </c>
      <c r="R49" s="161">
        <f t="shared" si="7"/>
        <v>3.0952055148358753E-6</v>
      </c>
    </row>
    <row r="50" spans="1:19" s="127" customFormat="1" ht="12.95" customHeight="1" x14ac:dyDescent="0.2">
      <c r="A50" s="138" t="s">
        <v>272</v>
      </c>
      <c r="B50" s="138" t="s">
        <v>44</v>
      </c>
      <c r="C50" s="120">
        <v>48644.375999999997</v>
      </c>
      <c r="D50" s="120" t="s">
        <v>164</v>
      </c>
      <c r="E50" s="158">
        <f t="shared" si="1"/>
        <v>7061.9594744011938</v>
      </c>
      <c r="F50" s="159">
        <f t="shared" si="2"/>
        <v>7062</v>
      </c>
      <c r="G50" s="159">
        <f t="shared" si="3"/>
        <v>-1.7198900000948925E-2</v>
      </c>
      <c r="H50" s="159"/>
      <c r="I50" s="159">
        <f t="shared" si="9"/>
        <v>-1.7198900000948925E-2</v>
      </c>
      <c r="J50" s="159"/>
      <c r="K50" s="159"/>
      <c r="L50" s="159"/>
      <c r="M50" s="159"/>
      <c r="N50" s="134">
        <f t="shared" si="4"/>
        <v>-8.9318236920600969E-3</v>
      </c>
      <c r="O50" s="160">
        <f t="shared" si="5"/>
        <v>33625.875999999997</v>
      </c>
      <c r="P50" s="161">
        <f t="shared" si="6"/>
        <v>6.834455069699092E-5</v>
      </c>
      <c r="Q50" s="128">
        <v>0.1</v>
      </c>
      <c r="R50" s="161">
        <f t="shared" si="7"/>
        <v>6.8344550696990926E-6</v>
      </c>
    </row>
    <row r="51" spans="1:19" s="127" customFormat="1" ht="12.95" customHeight="1" x14ac:dyDescent="0.2">
      <c r="A51" s="138" t="s">
        <v>272</v>
      </c>
      <c r="B51" s="138" t="s">
        <v>44</v>
      </c>
      <c r="C51" s="120">
        <v>48770.447</v>
      </c>
      <c r="D51" s="120" t="s">
        <v>164</v>
      </c>
      <c r="E51" s="158">
        <f t="shared" si="1"/>
        <v>7359.0193308866374</v>
      </c>
      <c r="F51" s="159">
        <f t="shared" si="2"/>
        <v>7359</v>
      </c>
      <c r="G51" s="159">
        <f t="shared" si="3"/>
        <v>8.2039499975508079E-3</v>
      </c>
      <c r="H51" s="159"/>
      <c r="I51" s="159">
        <f t="shared" si="9"/>
        <v>8.2039499975508079E-3</v>
      </c>
      <c r="J51" s="159"/>
      <c r="K51" s="159"/>
      <c r="L51" s="159"/>
      <c r="M51" s="159"/>
      <c r="N51" s="134">
        <f t="shared" si="4"/>
        <v>-9.625152561260248E-3</v>
      </c>
      <c r="O51" s="160">
        <f t="shared" si="5"/>
        <v>33751.947</v>
      </c>
      <c r="P51" s="161">
        <f t="shared" si="6"/>
        <v>3.1787689805260296E-4</v>
      </c>
      <c r="Q51" s="128">
        <v>0.1</v>
      </c>
      <c r="R51" s="161">
        <f t="shared" si="7"/>
        <v>3.1787689805260295E-5</v>
      </c>
    </row>
    <row r="52" spans="1:19" s="127" customFormat="1" ht="12.95" customHeight="1" x14ac:dyDescent="0.2">
      <c r="A52" s="83" t="s">
        <v>37</v>
      </c>
      <c r="B52" s="87"/>
      <c r="C52" s="86">
        <v>48789.51</v>
      </c>
      <c r="D52" s="86">
        <v>1.2E-2</v>
      </c>
      <c r="E52" s="83">
        <f t="shared" si="1"/>
        <v>7403.9372901649995</v>
      </c>
      <c r="F52" s="83">
        <f t="shared" si="2"/>
        <v>7404</v>
      </c>
      <c r="G52" s="83">
        <f t="shared" si="3"/>
        <v>-2.6613800000632182E-2</v>
      </c>
      <c r="H52" s="83"/>
      <c r="I52" s="159">
        <f t="shared" si="9"/>
        <v>-2.6613800000632182E-2</v>
      </c>
      <c r="J52" s="83"/>
      <c r="K52" s="83"/>
      <c r="L52" s="83"/>
      <c r="M52" s="83"/>
      <c r="N52" s="134">
        <f t="shared" si="4"/>
        <v>-9.730534918694576E-3</v>
      </c>
      <c r="O52" s="165">
        <f t="shared" si="5"/>
        <v>33771.01</v>
      </c>
      <c r="P52" s="161">
        <f t="shared" si="6"/>
        <v>2.8504463982697355E-4</v>
      </c>
      <c r="Q52" s="128">
        <v>0.1</v>
      </c>
      <c r="R52" s="161">
        <f t="shared" si="7"/>
        <v>2.8504463982697356E-5</v>
      </c>
    </row>
    <row r="53" spans="1:19" s="127" customFormat="1" ht="12.95" customHeight="1" x14ac:dyDescent="0.2">
      <c r="A53" s="83" t="s">
        <v>38</v>
      </c>
      <c r="B53" s="87"/>
      <c r="C53" s="86">
        <v>48934.25</v>
      </c>
      <c r="D53" s="86">
        <v>1.0999999999999999E-2</v>
      </c>
      <c r="E53" s="83">
        <f t="shared" ref="E53:E84" si="10">(C53-C$7)/C$8</f>
        <v>7744.9867276066107</v>
      </c>
      <c r="F53" s="83">
        <f t="shared" ref="F53:F84" si="11">ROUND(2*E53,0)/2</f>
        <v>7745</v>
      </c>
      <c r="G53" s="83">
        <f t="shared" ref="G53:G84" si="12">C53-(C$7+F53*C$8)</f>
        <v>-5.6327499987673946E-3</v>
      </c>
      <c r="H53" s="83"/>
      <c r="I53" s="83">
        <f t="shared" si="9"/>
        <v>-5.6327499987673946E-3</v>
      </c>
      <c r="J53" s="83"/>
      <c r="K53" s="83"/>
      <c r="M53" s="83"/>
      <c r="N53" s="134">
        <f t="shared" ref="N53:N84" si="13">+D$11+D$12*F53+D$13*F53^2</f>
        <v>-1.0531943022676099E-2</v>
      </c>
      <c r="O53" s="165">
        <f t="shared" ref="O53:O84" si="14">+C53-15018.5</f>
        <v>33915.75</v>
      </c>
      <c r="P53" s="161">
        <f t="shared" ref="P53:P84" si="15">+(N53-G53)^2</f>
        <v>2.4002092285515714E-5</v>
      </c>
      <c r="Q53" s="128">
        <v>0.1</v>
      </c>
      <c r="R53" s="161">
        <f t="shared" ref="R53:R84" si="16">+Q53*P53</f>
        <v>2.4002092285515717E-6</v>
      </c>
    </row>
    <row r="54" spans="1:19" s="127" customFormat="1" ht="12.95" customHeight="1" x14ac:dyDescent="0.2">
      <c r="A54" s="83" t="s">
        <v>39</v>
      </c>
      <c r="B54" s="87" t="s">
        <v>47</v>
      </c>
      <c r="C54" s="86">
        <v>51020.349099999999</v>
      </c>
      <c r="D54" s="86">
        <v>2.9999999999999997E-4</v>
      </c>
      <c r="E54" s="83">
        <f t="shared" si="10"/>
        <v>12660.441505155735</v>
      </c>
      <c r="F54" s="83">
        <f t="shared" si="11"/>
        <v>12660.5</v>
      </c>
      <c r="G54" s="83">
        <f t="shared" si="12"/>
        <v>-2.4824975000228733E-2</v>
      </c>
      <c r="H54" s="83"/>
      <c r="I54" s="83"/>
      <c r="J54" s="159">
        <f>G54</f>
        <v>-2.4824975000228733E-2</v>
      </c>
      <c r="K54" s="83"/>
      <c r="L54" s="83"/>
      <c r="M54" s="83">
        <f t="shared" ref="M54:M85" ca="1" si="17">+C$11+C$12*F54</f>
        <v>-1.9502202009152932E-2</v>
      </c>
      <c r="N54" s="134">
        <f t="shared" si="13"/>
        <v>-2.264248931997646E-2</v>
      </c>
      <c r="O54" s="165">
        <f t="shared" si="14"/>
        <v>36001.849099999999</v>
      </c>
      <c r="P54" s="161">
        <f t="shared" si="15"/>
        <v>4.7632437445062249E-6</v>
      </c>
      <c r="Q54" s="162">
        <v>1</v>
      </c>
      <c r="R54" s="161">
        <f t="shared" si="16"/>
        <v>4.7632437445062249E-6</v>
      </c>
    </row>
    <row r="55" spans="1:19" s="127" customFormat="1" ht="12.95" customHeight="1" x14ac:dyDescent="0.2">
      <c r="A55" s="138" t="s">
        <v>293</v>
      </c>
      <c r="B55" s="138" t="s">
        <v>44</v>
      </c>
      <c r="C55" s="120">
        <v>51021.409699999997</v>
      </c>
      <c r="D55" s="120" t="s">
        <v>164</v>
      </c>
      <c r="E55" s="158">
        <f t="shared" si="10"/>
        <v>12662.940586497103</v>
      </c>
      <c r="F55" s="159">
        <f t="shared" si="11"/>
        <v>12663</v>
      </c>
      <c r="G55" s="159">
        <f t="shared" si="12"/>
        <v>-2.5214850007614587E-2</v>
      </c>
      <c r="H55" s="159"/>
      <c r="I55" s="159">
        <f>G55</f>
        <v>-2.5214850007614587E-2</v>
      </c>
      <c r="K55" s="159"/>
      <c r="L55" s="159"/>
      <c r="M55" s="159">
        <f t="shared" ca="1" si="17"/>
        <v>-1.9510180152790345E-2</v>
      </c>
      <c r="N55" s="134">
        <f t="shared" si="13"/>
        <v>-2.2648914342116355E-2</v>
      </c>
      <c r="O55" s="160">
        <f t="shared" si="14"/>
        <v>36002.909699999997</v>
      </c>
      <c r="P55" s="161">
        <f t="shared" si="15"/>
        <v>6.5840258394758506E-6</v>
      </c>
      <c r="Q55" s="128">
        <v>0.1</v>
      </c>
      <c r="R55" s="161">
        <f t="shared" si="16"/>
        <v>6.5840258394758515E-7</v>
      </c>
    </row>
    <row r="56" spans="1:19" s="127" customFormat="1" ht="12.95" customHeight="1" x14ac:dyDescent="0.2">
      <c r="A56" s="138" t="s">
        <v>293</v>
      </c>
      <c r="B56" s="138" t="s">
        <v>44</v>
      </c>
      <c r="C56" s="120">
        <v>51021.420100000003</v>
      </c>
      <c r="D56" s="120" t="s">
        <v>164</v>
      </c>
      <c r="E56" s="158">
        <f t="shared" si="10"/>
        <v>12662.965091914759</v>
      </c>
      <c r="F56" s="159">
        <f t="shared" si="11"/>
        <v>12663</v>
      </c>
      <c r="G56" s="159">
        <f t="shared" si="12"/>
        <v>-1.4814850001130253E-2</v>
      </c>
      <c r="H56" s="159"/>
      <c r="I56" s="159">
        <f>G56</f>
        <v>-1.4814850001130253E-2</v>
      </c>
      <c r="K56" s="159"/>
      <c r="L56" s="159"/>
      <c r="M56" s="159">
        <f t="shared" ca="1" si="17"/>
        <v>-1.9510180152790345E-2</v>
      </c>
      <c r="N56" s="134">
        <f t="shared" si="13"/>
        <v>-2.2648914342116355E-2</v>
      </c>
      <c r="O56" s="160">
        <f t="shared" si="14"/>
        <v>36002.920100000003</v>
      </c>
      <c r="P56" s="161">
        <f t="shared" si="15"/>
        <v>6.1372564098710012E-5</v>
      </c>
      <c r="Q56" s="128">
        <v>0.1</v>
      </c>
      <c r="R56" s="161">
        <f t="shared" si="16"/>
        <v>6.1372564098710017E-6</v>
      </c>
    </row>
    <row r="57" spans="1:19" s="127" customFormat="1" ht="12.95" customHeight="1" x14ac:dyDescent="0.2">
      <c r="A57" s="138" t="s">
        <v>293</v>
      </c>
      <c r="B57" s="138" t="s">
        <v>44</v>
      </c>
      <c r="C57" s="120">
        <v>51021.4208</v>
      </c>
      <c r="D57" s="120" t="s">
        <v>164</v>
      </c>
      <c r="E57" s="158">
        <f t="shared" si="10"/>
        <v>12662.966741317863</v>
      </c>
      <c r="F57" s="159">
        <f t="shared" si="11"/>
        <v>12663</v>
      </c>
      <c r="G57" s="159">
        <f t="shared" si="12"/>
        <v>-1.4114850004261825E-2</v>
      </c>
      <c r="H57" s="159"/>
      <c r="I57" s="159">
        <f>G57</f>
        <v>-1.4114850004261825E-2</v>
      </c>
      <c r="K57" s="159"/>
      <c r="L57" s="159"/>
      <c r="M57" s="159">
        <f t="shared" ca="1" si="17"/>
        <v>-1.9510180152790345E-2</v>
      </c>
      <c r="N57" s="134">
        <f t="shared" si="13"/>
        <v>-2.2648914342116355E-2</v>
      </c>
      <c r="O57" s="160">
        <f t="shared" si="14"/>
        <v>36002.9208</v>
      </c>
      <c r="P57" s="161">
        <f t="shared" si="15"/>
        <v>7.2830254122640471E-5</v>
      </c>
      <c r="Q57" s="128">
        <v>0.1</v>
      </c>
      <c r="R57" s="161">
        <f t="shared" si="16"/>
        <v>7.2830254122640471E-6</v>
      </c>
    </row>
    <row r="58" spans="1:19" s="127" customFormat="1" ht="12.95" customHeight="1" x14ac:dyDescent="0.2">
      <c r="A58" s="138" t="s">
        <v>293</v>
      </c>
      <c r="B58" s="138" t="s">
        <v>44</v>
      </c>
      <c r="C58" s="120">
        <v>51021.436800000003</v>
      </c>
      <c r="D58" s="120" t="s">
        <v>164</v>
      </c>
      <c r="E58" s="158">
        <f t="shared" si="10"/>
        <v>12663.004441960395</v>
      </c>
      <c r="F58" s="159">
        <f t="shared" si="11"/>
        <v>12663</v>
      </c>
      <c r="G58" s="159">
        <f t="shared" si="12"/>
        <v>1.8851499989978038E-3</v>
      </c>
      <c r="H58" s="159"/>
      <c r="I58" s="159"/>
      <c r="K58" s="159"/>
      <c r="L58" s="159"/>
      <c r="M58" s="159">
        <f t="shared" ca="1" si="17"/>
        <v>-1.9510180152790345E-2</v>
      </c>
      <c r="N58" s="134">
        <f t="shared" si="13"/>
        <v>-2.2648914342116355E-2</v>
      </c>
      <c r="O58" s="160">
        <f t="shared" si="14"/>
        <v>36002.936800000003</v>
      </c>
      <c r="P58" s="161">
        <f t="shared" si="15"/>
        <v>6.0192031309392929E-4</v>
      </c>
      <c r="Q58" s="128"/>
      <c r="R58" s="161">
        <f t="shared" si="16"/>
        <v>0</v>
      </c>
      <c r="S58" s="159">
        <f>G58</f>
        <v>1.8851499989978038E-3</v>
      </c>
    </row>
    <row r="59" spans="1:19" s="127" customFormat="1" ht="12.95" customHeight="1" x14ac:dyDescent="0.2">
      <c r="A59" s="138" t="s">
        <v>293</v>
      </c>
      <c r="B59" s="138" t="s">
        <v>44</v>
      </c>
      <c r="C59" s="120">
        <v>51021.440999999999</v>
      </c>
      <c r="D59" s="120" t="s">
        <v>164</v>
      </c>
      <c r="E59" s="158">
        <f t="shared" si="10"/>
        <v>12663.014338379047</v>
      </c>
      <c r="F59" s="159">
        <f t="shared" si="11"/>
        <v>12663</v>
      </c>
      <c r="G59" s="159">
        <f t="shared" si="12"/>
        <v>6.0851499947602861E-3</v>
      </c>
      <c r="H59" s="159"/>
      <c r="I59" s="159"/>
      <c r="K59" s="159"/>
      <c r="L59" s="159"/>
      <c r="M59" s="159">
        <f t="shared" ca="1" si="17"/>
        <v>-1.9510180152790345E-2</v>
      </c>
      <c r="N59" s="134">
        <f t="shared" si="13"/>
        <v>-2.2648914342116355E-2</v>
      </c>
      <c r="O59" s="160">
        <f t="shared" si="14"/>
        <v>36002.940999999999</v>
      </c>
      <c r="P59" s="161">
        <f t="shared" si="15"/>
        <v>8.2564645331576608E-4</v>
      </c>
      <c r="Q59" s="128"/>
      <c r="R59" s="161">
        <f t="shared" si="16"/>
        <v>0</v>
      </c>
      <c r="S59" s="159">
        <f>G59</f>
        <v>6.0851499947602861E-3</v>
      </c>
    </row>
    <row r="60" spans="1:19" s="127" customFormat="1" ht="12.95" customHeight="1" x14ac:dyDescent="0.2">
      <c r="A60" s="138" t="s">
        <v>293</v>
      </c>
      <c r="B60" s="138" t="s">
        <v>44</v>
      </c>
      <c r="C60" s="120">
        <v>51021.445099999997</v>
      </c>
      <c r="D60" s="120" t="s">
        <v>164</v>
      </c>
      <c r="E60" s="158">
        <f t="shared" si="10"/>
        <v>12663.02399916869</v>
      </c>
      <c r="F60" s="159">
        <f t="shared" si="11"/>
        <v>12663</v>
      </c>
      <c r="G60" s="159">
        <f t="shared" si="12"/>
        <v>1.0185149993048981E-2</v>
      </c>
      <c r="H60" s="159"/>
      <c r="I60" s="159"/>
      <c r="K60" s="159"/>
      <c r="L60" s="159"/>
      <c r="M60" s="159">
        <f t="shared" ca="1" si="17"/>
        <v>-1.9510180152790345E-2</v>
      </c>
      <c r="N60" s="134">
        <f t="shared" si="13"/>
        <v>-2.2648914342116355E-2</v>
      </c>
      <c r="O60" s="160">
        <f t="shared" si="14"/>
        <v>36002.945099999997</v>
      </c>
      <c r="P60" s="161">
        <f t="shared" si="15"/>
        <v>1.0780757807657762E-3</v>
      </c>
      <c r="Q60" s="128"/>
      <c r="R60" s="161">
        <f t="shared" si="16"/>
        <v>0</v>
      </c>
      <c r="S60" s="159">
        <f>G60</f>
        <v>1.0185149993048981E-2</v>
      </c>
    </row>
    <row r="61" spans="1:19" s="127" customFormat="1" ht="12.95" customHeight="1" x14ac:dyDescent="0.2">
      <c r="A61" s="138" t="s">
        <v>293</v>
      </c>
      <c r="B61" s="138" t="s">
        <v>44</v>
      </c>
      <c r="C61" s="120">
        <v>51021.447200000002</v>
      </c>
      <c r="D61" s="120" t="s">
        <v>164</v>
      </c>
      <c r="E61" s="158">
        <f t="shared" si="10"/>
        <v>12663.028947378034</v>
      </c>
      <c r="F61" s="159">
        <f t="shared" si="11"/>
        <v>12663</v>
      </c>
      <c r="G61" s="159">
        <f t="shared" si="12"/>
        <v>1.228514999820618E-2</v>
      </c>
      <c r="H61" s="159"/>
      <c r="I61" s="159"/>
      <c r="K61" s="159"/>
      <c r="L61" s="159"/>
      <c r="M61" s="159">
        <f t="shared" ca="1" si="17"/>
        <v>-1.9510180152790345E-2</v>
      </c>
      <c r="N61" s="134">
        <f t="shared" si="13"/>
        <v>-2.2648914342116355E-2</v>
      </c>
      <c r="O61" s="160">
        <f t="shared" si="14"/>
        <v>36002.947200000002</v>
      </c>
      <c r="P61" s="161">
        <f t="shared" si="15"/>
        <v>1.2203888513337945E-3</v>
      </c>
      <c r="Q61" s="128"/>
      <c r="R61" s="161">
        <f t="shared" si="16"/>
        <v>0</v>
      </c>
      <c r="S61" s="159">
        <f>G61</f>
        <v>1.228514999820618E-2</v>
      </c>
    </row>
    <row r="62" spans="1:19" s="127" customFormat="1" ht="12.95" customHeight="1" x14ac:dyDescent="0.2">
      <c r="A62" s="83" t="s">
        <v>15</v>
      </c>
      <c r="B62" s="87"/>
      <c r="C62" s="86">
        <v>51021.838100000001</v>
      </c>
      <c r="D62" s="86" t="s">
        <v>17</v>
      </c>
      <c r="E62" s="83">
        <f t="shared" si="10"/>
        <v>12663.950021200719</v>
      </c>
      <c r="F62" s="83">
        <f t="shared" si="11"/>
        <v>12664</v>
      </c>
      <c r="G62" s="83">
        <f t="shared" si="12"/>
        <v>-2.1210799997788854E-2</v>
      </c>
      <c r="H62" s="83"/>
      <c r="I62" s="83"/>
      <c r="J62" s="83">
        <f t="shared" ref="J62:J69" si="18">G62</f>
        <v>-2.1210799997788854E-2</v>
      </c>
      <c r="K62" s="83"/>
      <c r="L62" s="83"/>
      <c r="M62" s="83">
        <f t="shared" ca="1" si="17"/>
        <v>-1.9513371410245305E-2</v>
      </c>
      <c r="N62" s="134">
        <f t="shared" si="13"/>
        <v>-2.265148442659614E-2</v>
      </c>
      <c r="O62" s="165">
        <f t="shared" si="14"/>
        <v>36003.338100000001</v>
      </c>
      <c r="P62" s="161">
        <f t="shared" si="15"/>
        <v>2.0755716234077758E-6</v>
      </c>
      <c r="Q62" s="128">
        <v>1</v>
      </c>
      <c r="R62" s="161">
        <f t="shared" si="16"/>
        <v>2.0755716234077758E-6</v>
      </c>
    </row>
    <row r="63" spans="1:19" s="127" customFormat="1" ht="12.95" customHeight="1" x14ac:dyDescent="0.2">
      <c r="A63" s="83" t="s">
        <v>15</v>
      </c>
      <c r="B63" s="87"/>
      <c r="C63" s="86">
        <v>51022.896999999997</v>
      </c>
      <c r="D63" s="86" t="s">
        <v>17</v>
      </c>
      <c r="E63" s="83">
        <f t="shared" si="10"/>
        <v>12666.445096848818</v>
      </c>
      <c r="F63" s="83">
        <f t="shared" si="11"/>
        <v>12666.5</v>
      </c>
      <c r="G63" s="83">
        <f t="shared" si="12"/>
        <v>-2.3300675005884841E-2</v>
      </c>
      <c r="H63" s="83"/>
      <c r="I63" s="83"/>
      <c r="J63" s="83">
        <f t="shared" si="18"/>
        <v>-2.3300675005884841E-2</v>
      </c>
      <c r="K63" s="83"/>
      <c r="L63" s="83"/>
      <c r="M63" s="83">
        <f t="shared" ca="1" si="17"/>
        <v>-1.9521349553882718E-2</v>
      </c>
      <c r="N63" s="134">
        <f t="shared" si="13"/>
        <v>-2.2657909826855165E-2</v>
      </c>
      <c r="O63" s="165">
        <f t="shared" si="14"/>
        <v>36004.396999999997</v>
      </c>
      <c r="P63" s="161">
        <f t="shared" si="15"/>
        <v>4.131470753730521E-7</v>
      </c>
      <c r="Q63" s="128">
        <v>1</v>
      </c>
      <c r="R63" s="161">
        <f t="shared" si="16"/>
        <v>4.131470753730521E-7</v>
      </c>
    </row>
    <row r="64" spans="1:19" s="127" customFormat="1" ht="12.95" customHeight="1" x14ac:dyDescent="0.2">
      <c r="A64" s="83" t="s">
        <v>15</v>
      </c>
      <c r="B64" s="87"/>
      <c r="C64" s="86">
        <v>51069.793299999998</v>
      </c>
      <c r="D64" s="86" t="s">
        <v>17</v>
      </c>
      <c r="E64" s="83">
        <f t="shared" si="10"/>
        <v>12776.946386976586</v>
      </c>
      <c r="F64" s="83">
        <f t="shared" si="11"/>
        <v>12777</v>
      </c>
      <c r="G64" s="83">
        <f t="shared" si="12"/>
        <v>-2.2753150005883072E-2</v>
      </c>
      <c r="H64" s="83"/>
      <c r="I64" s="83"/>
      <c r="J64" s="83">
        <f t="shared" si="18"/>
        <v>-2.2753150005883072E-2</v>
      </c>
      <c r="K64" s="83"/>
      <c r="L64" s="83"/>
      <c r="M64" s="83">
        <f t="shared" ca="1" si="17"/>
        <v>-1.9873983502656262E-2</v>
      </c>
      <c r="N64" s="134">
        <f t="shared" si="13"/>
        <v>-2.2942182311706184E-2</v>
      </c>
      <c r="O64" s="165">
        <f t="shared" si="14"/>
        <v>36051.293299999998</v>
      </c>
      <c r="P64" s="161">
        <f t="shared" si="15"/>
        <v>3.5733212644802568E-8</v>
      </c>
      <c r="Q64" s="128">
        <v>1</v>
      </c>
      <c r="R64" s="161">
        <f t="shared" si="16"/>
        <v>3.5733212644802568E-8</v>
      </c>
    </row>
    <row r="65" spans="1:18" s="127" customFormat="1" ht="12.95" customHeight="1" x14ac:dyDescent="0.2">
      <c r="A65" s="83" t="s">
        <v>15</v>
      </c>
      <c r="B65" s="87"/>
      <c r="C65" s="86">
        <v>51070.8534</v>
      </c>
      <c r="D65" s="86" t="s">
        <v>17</v>
      </c>
      <c r="E65" s="83">
        <f t="shared" si="10"/>
        <v>12779.444290172889</v>
      </c>
      <c r="F65" s="83">
        <f t="shared" si="11"/>
        <v>12779.5</v>
      </c>
      <c r="G65" s="83">
        <f t="shared" si="12"/>
        <v>-2.3643025000637863E-2</v>
      </c>
      <c r="H65" s="83"/>
      <c r="I65" s="83"/>
      <c r="J65" s="83">
        <f t="shared" si="18"/>
        <v>-2.3643025000637863E-2</v>
      </c>
      <c r="K65" s="83"/>
      <c r="L65" s="83"/>
      <c r="M65" s="83">
        <f t="shared" ca="1" si="17"/>
        <v>-1.9881961646293668E-2</v>
      </c>
      <c r="N65" s="134">
        <f t="shared" si="13"/>
        <v>-2.2948619919811456E-2</v>
      </c>
      <c r="O65" s="165">
        <f t="shared" si="14"/>
        <v>36052.3534</v>
      </c>
      <c r="P65" s="161">
        <f t="shared" si="15"/>
        <v>4.8219841627752843E-7</v>
      </c>
      <c r="Q65" s="128">
        <v>1</v>
      </c>
      <c r="R65" s="161">
        <f t="shared" si="16"/>
        <v>4.8219841627752843E-7</v>
      </c>
    </row>
    <row r="66" spans="1:18" s="127" customFormat="1" ht="12.95" customHeight="1" x14ac:dyDescent="0.2">
      <c r="A66" s="83" t="s">
        <v>15</v>
      </c>
      <c r="B66" s="87"/>
      <c r="C66" s="86">
        <v>51074.672500000001</v>
      </c>
      <c r="D66" s="86" t="s">
        <v>17</v>
      </c>
      <c r="E66" s="83">
        <f t="shared" si="10"/>
        <v>12788.443197914587</v>
      </c>
      <c r="F66" s="83">
        <f t="shared" si="11"/>
        <v>12788.5</v>
      </c>
      <c r="G66" s="83">
        <f t="shared" si="12"/>
        <v>-2.4106575001496822E-2</v>
      </c>
      <c r="H66" s="83"/>
      <c r="I66" s="83"/>
      <c r="J66" s="83">
        <f t="shared" si="18"/>
        <v>-2.4106575001496822E-2</v>
      </c>
      <c r="K66" s="83"/>
      <c r="L66" s="83"/>
      <c r="M66" s="83">
        <f t="shared" ca="1" si="17"/>
        <v>-1.9910682963388347E-2</v>
      </c>
      <c r="N66" s="134">
        <f t="shared" si="13"/>
        <v>-2.2971797545295016E-2</v>
      </c>
      <c r="O66" s="165">
        <f t="shared" si="14"/>
        <v>36056.172500000001</v>
      </c>
      <c r="P66" s="161">
        <f t="shared" si="15"/>
        <v>1.2877198751038407E-6</v>
      </c>
      <c r="Q66" s="128">
        <v>1</v>
      </c>
      <c r="R66" s="161">
        <f t="shared" si="16"/>
        <v>1.2877198751038407E-6</v>
      </c>
    </row>
    <row r="67" spans="1:18" s="127" customFormat="1" ht="12.95" customHeight="1" x14ac:dyDescent="0.2">
      <c r="A67" s="83" t="s">
        <v>15</v>
      </c>
      <c r="B67" s="87"/>
      <c r="C67" s="86">
        <v>51074.885399999999</v>
      </c>
      <c r="D67" s="86" t="s">
        <v>17</v>
      </c>
      <c r="E67" s="83">
        <f t="shared" si="10"/>
        <v>12788.944852089182</v>
      </c>
      <c r="F67" s="83">
        <f t="shared" si="11"/>
        <v>12789</v>
      </c>
      <c r="G67" s="83">
        <f t="shared" si="12"/>
        <v>-2.340455000376096E-2</v>
      </c>
      <c r="H67" s="83"/>
      <c r="I67" s="83"/>
      <c r="J67" s="83">
        <f t="shared" si="18"/>
        <v>-2.340455000376096E-2</v>
      </c>
      <c r="K67" s="83"/>
      <c r="L67" s="83"/>
      <c r="M67" s="83">
        <f t="shared" ca="1" si="17"/>
        <v>-1.9912278592115827E-2</v>
      </c>
      <c r="N67" s="134">
        <f t="shared" si="13"/>
        <v>-2.2973085293787554E-2</v>
      </c>
      <c r="O67" s="165">
        <f t="shared" si="14"/>
        <v>36056.385399999999</v>
      </c>
      <c r="P67" s="161">
        <f t="shared" si="15"/>
        <v>1.8616179595243529E-7</v>
      </c>
      <c r="Q67" s="128">
        <v>1</v>
      </c>
      <c r="R67" s="161">
        <f t="shared" si="16"/>
        <v>1.8616179595243529E-7</v>
      </c>
    </row>
    <row r="68" spans="1:18" s="127" customFormat="1" ht="12.95" customHeight="1" x14ac:dyDescent="0.2">
      <c r="A68" s="83" t="s">
        <v>15</v>
      </c>
      <c r="B68" s="87"/>
      <c r="C68" s="86">
        <v>51156.3698</v>
      </c>
      <c r="D68" s="86" t="s">
        <v>17</v>
      </c>
      <c r="E68" s="83">
        <f t="shared" si="10"/>
        <v>12980.945741824347</v>
      </c>
      <c r="F68" s="83">
        <f t="shared" si="11"/>
        <v>12981</v>
      </c>
      <c r="G68" s="83">
        <f t="shared" si="12"/>
        <v>-2.3026950002531521E-2</v>
      </c>
      <c r="H68" s="83"/>
      <c r="I68" s="83"/>
      <c r="J68" s="83">
        <f t="shared" si="18"/>
        <v>-2.3026950002531521E-2</v>
      </c>
      <c r="K68" s="83"/>
      <c r="L68" s="83"/>
      <c r="M68" s="83">
        <f t="shared" ca="1" si="17"/>
        <v>-2.0525000023468951E-2</v>
      </c>
      <c r="N68" s="134">
        <f t="shared" si="13"/>
        <v>-2.3468379302526085E-2</v>
      </c>
      <c r="O68" s="165">
        <f t="shared" si="14"/>
        <v>36137.8698</v>
      </c>
      <c r="P68" s="161">
        <f t="shared" si="15"/>
        <v>1.9485982689369082E-7</v>
      </c>
      <c r="Q68" s="128">
        <v>1</v>
      </c>
      <c r="R68" s="161">
        <f t="shared" si="16"/>
        <v>1.9485982689369082E-7</v>
      </c>
    </row>
    <row r="69" spans="1:18" s="127" customFormat="1" ht="12.95" customHeight="1" x14ac:dyDescent="0.2">
      <c r="A69" s="83" t="s">
        <v>15</v>
      </c>
      <c r="B69" s="87"/>
      <c r="C69" s="86">
        <v>51162.311699999998</v>
      </c>
      <c r="D69" s="86" t="s">
        <v>17</v>
      </c>
      <c r="E69" s="83">
        <f t="shared" si="10"/>
        <v>12994.946582313043</v>
      </c>
      <c r="F69" s="83">
        <f t="shared" si="11"/>
        <v>12995</v>
      </c>
      <c r="G69" s="83">
        <f t="shared" si="12"/>
        <v>-2.2670250000373926E-2</v>
      </c>
      <c r="H69" s="83"/>
      <c r="I69" s="83"/>
      <c r="J69" s="83">
        <f t="shared" si="18"/>
        <v>-2.2670250000373926E-2</v>
      </c>
      <c r="K69" s="83"/>
      <c r="L69" s="83"/>
      <c r="M69" s="83">
        <f t="shared" ca="1" si="17"/>
        <v>-2.0569677627838449E-2</v>
      </c>
      <c r="N69" s="134">
        <f t="shared" si="13"/>
        <v>-2.3504556804696142E-2</v>
      </c>
      <c r="O69" s="165">
        <f t="shared" si="14"/>
        <v>36143.811699999998</v>
      </c>
      <c r="P69" s="161">
        <f t="shared" si="15"/>
        <v>6.9606784373834911E-7</v>
      </c>
      <c r="Q69" s="128">
        <v>1</v>
      </c>
      <c r="R69" s="161">
        <f t="shared" si="16"/>
        <v>6.9606784373834911E-7</v>
      </c>
    </row>
    <row r="70" spans="1:18" s="127" customFormat="1" ht="12.95" customHeight="1" x14ac:dyDescent="0.2">
      <c r="A70" s="143" t="s">
        <v>18</v>
      </c>
      <c r="B70" s="87"/>
      <c r="C70" s="86">
        <v>51679.8577</v>
      </c>
      <c r="D70" s="86">
        <v>1E-4</v>
      </c>
      <c r="E70" s="83">
        <f t="shared" si="10"/>
        <v>14214.435128327683</v>
      </c>
      <c r="F70" s="83">
        <f t="shared" si="11"/>
        <v>14214.5</v>
      </c>
      <c r="G70" s="83">
        <f t="shared" si="12"/>
        <v>-2.7531275001820177E-2</v>
      </c>
      <c r="H70" s="83"/>
      <c r="I70" s="83"/>
      <c r="K70" s="83">
        <f t="shared" ref="K70:K80" si="19">G70</f>
        <v>-2.7531275001820177E-2</v>
      </c>
      <c r="L70" s="83"/>
      <c r="M70" s="83">
        <f t="shared" ca="1" si="17"/>
        <v>-2.4461416094167257E-2</v>
      </c>
      <c r="N70" s="134">
        <f t="shared" si="13"/>
        <v>-2.6688377764862676E-2</v>
      </c>
      <c r="O70" s="165">
        <f t="shared" si="14"/>
        <v>36661.3577</v>
      </c>
      <c r="P70" s="161">
        <f t="shared" si="15"/>
        <v>7.1047575207058944E-7</v>
      </c>
      <c r="Q70" s="128">
        <v>1</v>
      </c>
      <c r="R70" s="161">
        <f t="shared" si="16"/>
        <v>7.1047575207058944E-7</v>
      </c>
    </row>
    <row r="71" spans="1:18" s="127" customFormat="1" ht="12.95" customHeight="1" x14ac:dyDescent="0.2">
      <c r="A71" s="138" t="s">
        <v>353</v>
      </c>
      <c r="B71" s="138" t="s">
        <v>47</v>
      </c>
      <c r="C71" s="120">
        <v>52216.292800000003</v>
      </c>
      <c r="D71" s="120" t="s">
        <v>164</v>
      </c>
      <c r="E71" s="158">
        <f t="shared" si="10"/>
        <v>15478.431874762238</v>
      </c>
      <c r="F71" s="159">
        <f t="shared" si="11"/>
        <v>15478.5</v>
      </c>
      <c r="G71" s="159">
        <f t="shared" si="12"/>
        <v>-2.891207500215387E-2</v>
      </c>
      <c r="H71" s="159"/>
      <c r="I71" s="159"/>
      <c r="J71" s="159"/>
      <c r="K71" s="159">
        <f t="shared" si="19"/>
        <v>-2.891207500215387E-2</v>
      </c>
      <c r="L71" s="159"/>
      <c r="M71" s="159">
        <f t="shared" ca="1" si="17"/>
        <v>-2.8495165517241967E-2</v>
      </c>
      <c r="N71" s="134">
        <f t="shared" si="13"/>
        <v>-3.0056204393820105E-2</v>
      </c>
      <c r="O71" s="160">
        <f t="shared" si="14"/>
        <v>37197.792800000003</v>
      </c>
      <c r="P71" s="161">
        <f t="shared" si="15"/>
        <v>1.3090320648745485E-6</v>
      </c>
      <c r="Q71" s="128">
        <v>1</v>
      </c>
      <c r="R71" s="161">
        <f t="shared" si="16"/>
        <v>1.3090320648745485E-6</v>
      </c>
    </row>
    <row r="72" spans="1:18" s="127" customFormat="1" ht="12.95" customHeight="1" x14ac:dyDescent="0.2">
      <c r="A72" s="86" t="s">
        <v>60</v>
      </c>
      <c r="B72" s="87" t="s">
        <v>44</v>
      </c>
      <c r="C72" s="86">
        <v>52230.510900000001</v>
      </c>
      <c r="D72" s="86" t="s">
        <v>61</v>
      </c>
      <c r="E72" s="159">
        <f t="shared" si="10"/>
        <v>15511.933843855013</v>
      </c>
      <c r="F72" s="159">
        <f t="shared" si="11"/>
        <v>15512</v>
      </c>
      <c r="G72" s="159">
        <f t="shared" si="12"/>
        <v>-2.8076399998099077E-2</v>
      </c>
      <c r="H72" s="159"/>
      <c r="J72" s="159"/>
      <c r="K72" s="159">
        <f t="shared" si="19"/>
        <v>-2.8076399998099077E-2</v>
      </c>
      <c r="L72" s="159"/>
      <c r="M72" s="159">
        <f t="shared" ca="1" si="17"/>
        <v>-2.8602072641983264E-2</v>
      </c>
      <c r="N72" s="134">
        <f t="shared" si="13"/>
        <v>-3.0146401624063783E-2</v>
      </c>
      <c r="O72" s="160">
        <f t="shared" si="14"/>
        <v>37212.010900000001</v>
      </c>
      <c r="P72" s="161">
        <f t="shared" si="15"/>
        <v>4.284906731496525E-6</v>
      </c>
      <c r="Q72" s="128">
        <v>1</v>
      </c>
      <c r="R72" s="161">
        <f t="shared" si="16"/>
        <v>4.284906731496525E-6</v>
      </c>
    </row>
    <row r="73" spans="1:18" s="127" customFormat="1" ht="12.95" customHeight="1" x14ac:dyDescent="0.2">
      <c r="A73" s="143" t="s">
        <v>42</v>
      </c>
      <c r="B73" s="83"/>
      <c r="C73" s="86">
        <v>52490.875189271756</v>
      </c>
      <c r="D73" s="86">
        <v>5.0000000000000002E-5</v>
      </c>
      <c r="E73" s="83">
        <f t="shared" si="10"/>
        <v>16125.427656111597</v>
      </c>
      <c r="F73" s="83">
        <f t="shared" si="11"/>
        <v>16125.5</v>
      </c>
      <c r="G73" s="83">
        <f t="shared" si="12"/>
        <v>-3.0702453244884964E-2</v>
      </c>
      <c r="H73" s="83"/>
      <c r="I73" s="83"/>
      <c r="K73" s="83">
        <f t="shared" si="19"/>
        <v>-3.0702453244884964E-2</v>
      </c>
      <c r="L73" s="83"/>
      <c r="M73" s="83">
        <f t="shared" ca="1" si="17"/>
        <v>-3.0559909090603785E-2</v>
      </c>
      <c r="N73" s="134">
        <f t="shared" si="13"/>
        <v>-3.180679902944563E-2</v>
      </c>
      <c r="O73" s="165">
        <f t="shared" si="14"/>
        <v>37472.375189271756</v>
      </c>
      <c r="P73" s="161">
        <f t="shared" si="15"/>
        <v>1.2195796118769131E-6</v>
      </c>
      <c r="Q73" s="128">
        <v>1</v>
      </c>
      <c r="R73" s="161">
        <f t="shared" si="16"/>
        <v>1.2195796118769131E-6</v>
      </c>
    </row>
    <row r="74" spans="1:18" s="127" customFormat="1" ht="12.95" customHeight="1" x14ac:dyDescent="0.2">
      <c r="A74" s="83" t="s">
        <v>52</v>
      </c>
      <c r="B74" s="87" t="s">
        <v>47</v>
      </c>
      <c r="C74" s="86">
        <v>52592.304400000001</v>
      </c>
      <c r="D74" s="86">
        <v>1.4E-3</v>
      </c>
      <c r="E74" s="159">
        <f t="shared" si="10"/>
        <v>16364.424307065134</v>
      </c>
      <c r="F74" s="159">
        <f t="shared" si="11"/>
        <v>16364.5</v>
      </c>
      <c r="G74" s="159">
        <f t="shared" si="12"/>
        <v>-3.2123775003128685E-2</v>
      </c>
      <c r="H74" s="159"/>
      <c r="I74" s="159"/>
      <c r="K74" s="83">
        <f t="shared" si="19"/>
        <v>-3.2123775003128685E-2</v>
      </c>
      <c r="L74" s="83"/>
      <c r="M74" s="159">
        <f t="shared" ca="1" si="17"/>
        <v>-3.1322619622340224E-2</v>
      </c>
      <c r="N74" s="134">
        <f t="shared" si="13"/>
        <v>-3.2458039145485271E-2</v>
      </c>
      <c r="O74" s="160">
        <f t="shared" si="14"/>
        <v>37573.804400000001</v>
      </c>
      <c r="P74" s="161">
        <f t="shared" si="15"/>
        <v>1.1173251686538375E-7</v>
      </c>
      <c r="Q74" s="128">
        <v>1</v>
      </c>
      <c r="R74" s="161">
        <f t="shared" si="16"/>
        <v>1.1173251686538375E-7</v>
      </c>
    </row>
    <row r="75" spans="1:18" s="127" customFormat="1" ht="12.95" customHeight="1" x14ac:dyDescent="0.2">
      <c r="A75" s="138" t="s">
        <v>50</v>
      </c>
      <c r="B75" s="138" t="s">
        <v>44</v>
      </c>
      <c r="C75" s="120">
        <v>52808.533499999998</v>
      </c>
      <c r="D75" s="120" t="s">
        <v>164</v>
      </c>
      <c r="E75" s="158">
        <f t="shared" si="10"/>
        <v>16873.922807227533</v>
      </c>
      <c r="F75" s="159">
        <f t="shared" si="11"/>
        <v>16874</v>
      </c>
      <c r="G75" s="159">
        <f t="shared" si="12"/>
        <v>-3.2760300004156306E-2</v>
      </c>
      <c r="H75" s="159"/>
      <c r="I75" s="159"/>
      <c r="K75" s="83">
        <f t="shared" si="19"/>
        <v>-3.2760300004156306E-2</v>
      </c>
      <c r="L75" s="83"/>
      <c r="M75" s="159">
        <f t="shared" ca="1" si="17"/>
        <v>-3.2948565295644466E-2</v>
      </c>
      <c r="N75" s="134">
        <f t="shared" si="13"/>
        <v>-3.3854592268206377E-2</v>
      </c>
      <c r="O75" s="160">
        <f t="shared" si="14"/>
        <v>37790.033499999998</v>
      </c>
      <c r="P75" s="161">
        <f t="shared" si="15"/>
        <v>1.1974755591598285E-6</v>
      </c>
      <c r="Q75" s="128">
        <v>1</v>
      </c>
      <c r="R75" s="161">
        <f t="shared" si="16"/>
        <v>1.1974755591598285E-6</v>
      </c>
    </row>
    <row r="76" spans="1:18" s="127" customFormat="1" ht="12.95" customHeight="1" x14ac:dyDescent="0.2">
      <c r="A76" s="83" t="s">
        <v>50</v>
      </c>
      <c r="B76" s="166" t="s">
        <v>44</v>
      </c>
      <c r="C76" s="167">
        <v>52808.533530000001</v>
      </c>
      <c r="D76" s="167">
        <v>5.0000000000000002E-5</v>
      </c>
      <c r="E76" s="159">
        <f t="shared" si="10"/>
        <v>16873.922877916244</v>
      </c>
      <c r="F76" s="159">
        <f t="shared" si="11"/>
        <v>16874</v>
      </c>
      <c r="G76" s="159">
        <f t="shared" si="12"/>
        <v>-3.2730300001276191E-2</v>
      </c>
      <c r="H76" s="159"/>
      <c r="I76" s="159"/>
      <c r="K76" s="83">
        <f t="shared" si="19"/>
        <v>-3.2730300001276191E-2</v>
      </c>
      <c r="L76" s="83"/>
      <c r="M76" s="159">
        <f t="shared" ca="1" si="17"/>
        <v>-3.2948565295644466E-2</v>
      </c>
      <c r="N76" s="134">
        <f t="shared" si="13"/>
        <v>-3.3854592268206377E-2</v>
      </c>
      <c r="O76" s="160">
        <f t="shared" si="14"/>
        <v>37790.033530000001</v>
      </c>
      <c r="P76" s="161">
        <f t="shared" si="15"/>
        <v>1.2640331014790149E-6</v>
      </c>
      <c r="Q76" s="128">
        <v>1</v>
      </c>
      <c r="R76" s="161">
        <f t="shared" si="16"/>
        <v>1.2640331014790149E-6</v>
      </c>
    </row>
    <row r="77" spans="1:18" s="127" customFormat="1" ht="12.95" customHeight="1" x14ac:dyDescent="0.2">
      <c r="A77" s="83" t="s">
        <v>50</v>
      </c>
      <c r="B77" s="166" t="s">
        <v>47</v>
      </c>
      <c r="C77" s="167">
        <v>52863.4928</v>
      </c>
      <c r="D77" s="167">
        <v>1E-4</v>
      </c>
      <c r="E77" s="159">
        <f t="shared" si="10"/>
        <v>17003.422864897741</v>
      </c>
      <c r="F77" s="159">
        <f t="shared" si="11"/>
        <v>17003.5</v>
      </c>
      <c r="G77" s="159">
        <f t="shared" si="12"/>
        <v>-3.2735824999690522E-2</v>
      </c>
      <c r="H77" s="159"/>
      <c r="I77" s="159"/>
      <c r="K77" s="83">
        <f t="shared" si="19"/>
        <v>-3.2735824999690522E-2</v>
      </c>
      <c r="L77" s="83"/>
      <c r="M77" s="159">
        <f t="shared" ca="1" si="17"/>
        <v>-3.3361833136062329E-2</v>
      </c>
      <c r="N77" s="134">
        <f t="shared" si="13"/>
        <v>-3.4211343204828874E-2</v>
      </c>
      <c r="O77" s="160">
        <f t="shared" si="14"/>
        <v>37844.9928</v>
      </c>
      <c r="P77" s="161">
        <f t="shared" si="15"/>
        <v>2.1771539736947062E-6</v>
      </c>
      <c r="Q77" s="128">
        <v>1</v>
      </c>
      <c r="R77" s="161">
        <f t="shared" si="16"/>
        <v>2.1771539736947062E-6</v>
      </c>
    </row>
    <row r="78" spans="1:18" s="127" customFormat="1" ht="12.95" customHeight="1" x14ac:dyDescent="0.2">
      <c r="A78" s="83" t="s">
        <v>50</v>
      </c>
      <c r="B78" s="166" t="s">
        <v>44</v>
      </c>
      <c r="C78" s="167">
        <v>52900.627099999998</v>
      </c>
      <c r="D78" s="167">
        <v>1E-4</v>
      </c>
      <c r="E78" s="159">
        <f t="shared" si="10"/>
        <v>17090.922050504949</v>
      </c>
      <c r="F78" s="159">
        <f t="shared" si="11"/>
        <v>17091</v>
      </c>
      <c r="G78" s="159">
        <f t="shared" si="12"/>
        <v>-3.3081450004829094E-2</v>
      </c>
      <c r="H78" s="159"/>
      <c r="I78" s="159"/>
      <c r="K78" s="83">
        <f t="shared" si="19"/>
        <v>-3.3081450004829094E-2</v>
      </c>
      <c r="L78" s="83"/>
      <c r="M78" s="159">
        <f t="shared" ca="1" si="17"/>
        <v>-3.3641068163371687E-2</v>
      </c>
      <c r="N78" s="134">
        <f t="shared" si="13"/>
        <v>-3.4452801394236884E-2</v>
      </c>
      <c r="O78" s="160">
        <f t="shared" si="14"/>
        <v>37882.127099999998</v>
      </c>
      <c r="P78" s="161">
        <f t="shared" si="15"/>
        <v>1.8806046332306776E-6</v>
      </c>
      <c r="Q78" s="128">
        <v>1</v>
      </c>
      <c r="R78" s="161">
        <f t="shared" si="16"/>
        <v>1.8806046332306776E-6</v>
      </c>
    </row>
    <row r="79" spans="1:18" s="127" customFormat="1" ht="12.95" customHeight="1" x14ac:dyDescent="0.2">
      <c r="A79" s="86" t="s">
        <v>43</v>
      </c>
      <c r="B79" s="166" t="s">
        <v>44</v>
      </c>
      <c r="C79" s="167">
        <v>52976.592700000001</v>
      </c>
      <c r="D79" s="86">
        <v>2.9999999999999997E-4</v>
      </c>
      <c r="E79" s="159">
        <f t="shared" si="10"/>
        <v>17269.919046117193</v>
      </c>
      <c r="F79" s="159">
        <f t="shared" si="11"/>
        <v>17270</v>
      </c>
      <c r="G79" s="159">
        <f t="shared" si="12"/>
        <v>-3.435650000028545E-2</v>
      </c>
      <c r="H79" s="159"/>
      <c r="I79" s="159"/>
      <c r="K79" s="83">
        <f t="shared" si="19"/>
        <v>-3.435650000028545E-2</v>
      </c>
      <c r="L79" s="83"/>
      <c r="M79" s="159">
        <f t="shared" ca="1" si="17"/>
        <v>-3.4212303247810279E-2</v>
      </c>
      <c r="N79" s="134">
        <f t="shared" si="13"/>
        <v>-3.4947786582053796E-2</v>
      </c>
      <c r="O79" s="160">
        <f t="shared" si="14"/>
        <v>37958.092700000001</v>
      </c>
      <c r="P79" s="161">
        <f t="shared" si="15"/>
        <v>3.4961982177929399E-7</v>
      </c>
      <c r="Q79" s="128">
        <v>1</v>
      </c>
      <c r="R79" s="161">
        <f t="shared" si="16"/>
        <v>3.4961982177929399E-7</v>
      </c>
    </row>
    <row r="80" spans="1:18" s="127" customFormat="1" ht="12.95" customHeight="1" x14ac:dyDescent="0.2">
      <c r="A80" s="83" t="s">
        <v>45</v>
      </c>
      <c r="B80" s="87" t="s">
        <v>44</v>
      </c>
      <c r="C80" s="86">
        <v>52986.353300000002</v>
      </c>
      <c r="D80" s="86">
        <v>1E-3</v>
      </c>
      <c r="E80" s="159">
        <f t="shared" si="10"/>
        <v>17292.917851831528</v>
      </c>
      <c r="F80" s="159">
        <f t="shared" si="11"/>
        <v>17293</v>
      </c>
      <c r="G80" s="159">
        <f t="shared" si="12"/>
        <v>-3.4863349996157922E-2</v>
      </c>
      <c r="H80" s="159"/>
      <c r="I80" s="159"/>
      <c r="K80" s="83">
        <f t="shared" si="19"/>
        <v>-3.4863349996157922E-2</v>
      </c>
      <c r="L80" s="83"/>
      <c r="M80" s="159">
        <f t="shared" ca="1" si="17"/>
        <v>-3.428570216927445E-2</v>
      </c>
      <c r="N80" s="134">
        <f t="shared" si="13"/>
        <v>-3.5011488415995405E-2</v>
      </c>
      <c r="O80" s="160">
        <f t="shared" si="14"/>
        <v>37967.853300000002</v>
      </c>
      <c r="P80" s="161">
        <f t="shared" si="15"/>
        <v>2.1944991431946456E-8</v>
      </c>
      <c r="Q80" s="128">
        <v>1</v>
      </c>
      <c r="R80" s="161">
        <f t="shared" si="16"/>
        <v>2.1944991431946456E-8</v>
      </c>
    </row>
    <row r="81" spans="1:18" s="127" customFormat="1" ht="12.95" customHeight="1" x14ac:dyDescent="0.2">
      <c r="A81" s="86" t="s">
        <v>68</v>
      </c>
      <c r="B81" s="87" t="s">
        <v>44</v>
      </c>
      <c r="C81" s="86">
        <v>53518.535000000003</v>
      </c>
      <c r="D81" s="86">
        <v>4.0000000000000001E-3</v>
      </c>
      <c r="E81" s="159">
        <f t="shared" si="10"/>
        <v>18546.892353708845</v>
      </c>
      <c r="F81" s="159">
        <f t="shared" si="11"/>
        <v>18547</v>
      </c>
      <c r="G81" s="159">
        <f t="shared" si="12"/>
        <v>-4.5684650001931004E-2</v>
      </c>
      <c r="H81" s="159"/>
      <c r="I81" s="159">
        <f>G81</f>
        <v>-4.5684650001931004E-2</v>
      </c>
      <c r="J81" s="159"/>
      <c r="K81" s="159"/>
      <c r="L81" s="83"/>
      <c r="M81" s="159">
        <f t="shared" ca="1" si="17"/>
        <v>-3.8287539017799521E-2</v>
      </c>
      <c r="N81" s="134">
        <f t="shared" si="13"/>
        <v>-3.8519223422357286E-2</v>
      </c>
      <c r="O81" s="160">
        <f t="shared" si="14"/>
        <v>38500.035000000003</v>
      </c>
      <c r="P81" s="161">
        <f t="shared" si="15"/>
        <v>5.1343338067261508E-5</v>
      </c>
      <c r="Q81" s="128">
        <v>0.1</v>
      </c>
      <c r="R81" s="161">
        <f t="shared" si="16"/>
        <v>5.1343338067261513E-6</v>
      </c>
    </row>
    <row r="82" spans="1:18" s="127" customFormat="1" ht="12.95" customHeight="1" x14ac:dyDescent="0.2">
      <c r="A82" s="138" t="s">
        <v>392</v>
      </c>
      <c r="B82" s="138" t="s">
        <v>44</v>
      </c>
      <c r="C82" s="120">
        <v>53580.5</v>
      </c>
      <c r="D82" s="120" t="s">
        <v>164</v>
      </c>
      <c r="E82" s="158">
        <f t="shared" si="10"/>
        <v>18692.899873337617</v>
      </c>
      <c r="F82" s="159">
        <f t="shared" si="11"/>
        <v>18693</v>
      </c>
      <c r="G82" s="159">
        <f t="shared" si="12"/>
        <v>-4.2493350003496744E-2</v>
      </c>
      <c r="H82" s="159"/>
      <c r="I82" s="159">
        <f>G82</f>
        <v>-4.2493350003496744E-2</v>
      </c>
      <c r="J82" s="159"/>
      <c r="K82" s="159"/>
      <c r="L82" s="159"/>
      <c r="M82" s="159">
        <f t="shared" ca="1" si="17"/>
        <v>-3.8753462606224295E-2</v>
      </c>
      <c r="N82" s="134">
        <f t="shared" si="13"/>
        <v>-3.8932036433501203E-2</v>
      </c>
      <c r="O82" s="160">
        <f t="shared" si="14"/>
        <v>38562</v>
      </c>
      <c r="P82" s="161">
        <f t="shared" si="15"/>
        <v>1.268295434383438E-5</v>
      </c>
      <c r="Q82" s="128">
        <v>0.1</v>
      </c>
      <c r="R82" s="161">
        <f t="shared" si="16"/>
        <v>1.268295434383438E-6</v>
      </c>
    </row>
    <row r="83" spans="1:18" s="127" customFormat="1" ht="12.95" customHeight="1" x14ac:dyDescent="0.2">
      <c r="A83" s="83" t="s">
        <v>51</v>
      </c>
      <c r="B83" s="166" t="s">
        <v>44</v>
      </c>
      <c r="C83" s="167">
        <v>53643.739200000004</v>
      </c>
      <c r="D83" s="167">
        <v>2.0000000000000001E-4</v>
      </c>
      <c r="E83" s="159">
        <f t="shared" si="10"/>
        <v>18841.909777885492</v>
      </c>
      <c r="F83" s="159">
        <f t="shared" si="11"/>
        <v>18842</v>
      </c>
      <c r="G83" s="159">
        <f t="shared" si="12"/>
        <v>-3.8289899996016175E-2</v>
      </c>
      <c r="H83" s="159"/>
      <c r="I83" s="159"/>
      <c r="K83" s="83">
        <f>G83</f>
        <v>-3.8289899996016175E-2</v>
      </c>
      <c r="L83" s="83"/>
      <c r="M83" s="159">
        <f t="shared" ca="1" si="17"/>
        <v>-3.9228959967013956E-2</v>
      </c>
      <c r="N83" s="134">
        <f t="shared" si="13"/>
        <v>-3.9354281631002484E-2</v>
      </c>
      <c r="O83" s="160">
        <f t="shared" si="14"/>
        <v>38625.239200000004</v>
      </c>
      <c r="P83" s="161">
        <f t="shared" si="15"/>
        <v>1.1329082648961298E-6</v>
      </c>
      <c r="Q83" s="128">
        <v>1</v>
      </c>
      <c r="R83" s="161">
        <f t="shared" si="16"/>
        <v>1.1329082648961298E-6</v>
      </c>
    </row>
    <row r="84" spans="1:18" s="127" customFormat="1" ht="12.95" customHeight="1" x14ac:dyDescent="0.2">
      <c r="A84" s="138" t="s">
        <v>481</v>
      </c>
      <c r="B84" s="138" t="s">
        <v>44</v>
      </c>
      <c r="C84" s="120">
        <v>53653.500500000002</v>
      </c>
      <c r="D84" s="120" t="s">
        <v>164</v>
      </c>
      <c r="E84" s="158">
        <f t="shared" si="10"/>
        <v>18864.910233002931</v>
      </c>
      <c r="F84" s="159">
        <f t="shared" si="11"/>
        <v>18865</v>
      </c>
      <c r="G84" s="159">
        <f t="shared" si="12"/>
        <v>-3.8096750002296176E-2</v>
      </c>
      <c r="H84" s="159"/>
      <c r="I84" s="159"/>
      <c r="K84" s="83">
        <f>G84</f>
        <v>-3.8096750002296176E-2</v>
      </c>
      <c r="L84" s="83"/>
      <c r="M84" s="159">
        <f t="shared" ca="1" si="17"/>
        <v>-3.9302358888478127E-2</v>
      </c>
      <c r="N84" s="134">
        <f t="shared" si="13"/>
        <v>-3.9419545896409044E-2</v>
      </c>
      <c r="O84" s="160">
        <f t="shared" si="14"/>
        <v>38635.000500000002</v>
      </c>
      <c r="P84" s="161">
        <f t="shared" si="15"/>
        <v>1.7497889774818638E-6</v>
      </c>
      <c r="Q84" s="128">
        <v>1</v>
      </c>
      <c r="R84" s="161">
        <f t="shared" si="16"/>
        <v>1.7497889774818638E-6</v>
      </c>
    </row>
    <row r="85" spans="1:18" s="127" customFormat="1" ht="12.95" customHeight="1" x14ac:dyDescent="0.2">
      <c r="A85" s="168" t="s">
        <v>58</v>
      </c>
      <c r="B85" s="166" t="s">
        <v>44</v>
      </c>
      <c r="C85" s="167">
        <v>54086.380499999999</v>
      </c>
      <c r="D85" s="167">
        <v>2.0000000000000001E-4</v>
      </c>
      <c r="E85" s="159">
        <f t="shared" ref="E85:E116" si="20">(C85-C$7)/C$8</f>
        <v>19884.901116516303</v>
      </c>
      <c r="F85" s="159">
        <f t="shared" ref="F85:F116" si="21">ROUND(2*E85,0)/2</f>
        <v>19885</v>
      </c>
      <c r="G85" s="159">
        <f t="shared" ref="G85:G116" si="22">C85-(C$7+F85*C$8)</f>
        <v>-4.1965750002418645E-2</v>
      </c>
      <c r="H85" s="159"/>
      <c r="I85" s="159"/>
      <c r="K85" s="83">
        <f>G85</f>
        <v>-4.1965750002418645E-2</v>
      </c>
      <c r="L85" s="83"/>
      <c r="M85" s="159">
        <f t="shared" ca="1" si="17"/>
        <v>-4.2557441492541578E-2</v>
      </c>
      <c r="N85" s="134">
        <f t="shared" ref="N85:N116" si="23">+D$11+D$12*F85+D$13*F85^2</f>
        <v>-4.2336860806594011E-2</v>
      </c>
      <c r="O85" s="160">
        <f t="shared" ref="O85:O116" si="24">+C85-15018.5</f>
        <v>39067.880499999999</v>
      </c>
      <c r="P85" s="161">
        <f t="shared" ref="P85:P116" si="25">+(N85-G85)^2</f>
        <v>1.377232289756869E-7</v>
      </c>
      <c r="Q85" s="128">
        <v>1</v>
      </c>
      <c r="R85" s="161">
        <f t="shared" ref="R85:R116" si="26">+Q85*P85</f>
        <v>1.377232289756869E-7</v>
      </c>
    </row>
    <row r="86" spans="1:18" s="127" customFormat="1" ht="12.95" customHeight="1" x14ac:dyDescent="0.2">
      <c r="A86" s="169" t="s">
        <v>159</v>
      </c>
      <c r="B86" s="170" t="s">
        <v>44</v>
      </c>
      <c r="C86" s="92">
        <v>54318.523699999998</v>
      </c>
      <c r="D86" s="171">
        <v>1E-4</v>
      </c>
      <c r="E86" s="158">
        <f t="shared" si="20"/>
        <v>20431.897853879134</v>
      </c>
      <c r="F86" s="159">
        <f t="shared" si="21"/>
        <v>20432</v>
      </c>
      <c r="G86" s="159">
        <f t="shared" si="22"/>
        <v>-4.3350400002964307E-2</v>
      </c>
      <c r="H86" s="159"/>
      <c r="I86" s="159"/>
      <c r="J86" s="83">
        <f>G86</f>
        <v>-4.3350400002964307E-2</v>
      </c>
      <c r="K86" s="159"/>
      <c r="L86" s="83"/>
      <c r="M86" s="159">
        <f t="shared" ref="M86:M122" ca="1" si="27">+C$11+C$12*F86</f>
        <v>-4.4303059320406984E-2</v>
      </c>
      <c r="N86" s="134">
        <f t="shared" si="23"/>
        <v>-4.391986268345089E-2</v>
      </c>
      <c r="O86" s="160">
        <f t="shared" si="24"/>
        <v>39300.023699999998</v>
      </c>
      <c r="P86" s="161">
        <f t="shared" si="25"/>
        <v>3.2428774446696468E-7</v>
      </c>
      <c r="Q86" s="128">
        <v>1</v>
      </c>
      <c r="R86" s="161">
        <f t="shared" si="26"/>
        <v>3.2428774446696468E-7</v>
      </c>
    </row>
    <row r="87" spans="1:18" s="127" customFormat="1" ht="12.95" customHeight="1" x14ac:dyDescent="0.2">
      <c r="A87" s="138" t="s">
        <v>420</v>
      </c>
      <c r="B87" s="138" t="s">
        <v>44</v>
      </c>
      <c r="C87" s="120">
        <v>54366.479099999997</v>
      </c>
      <c r="D87" s="120" t="s">
        <v>164</v>
      </c>
      <c r="E87" s="158">
        <f t="shared" si="20"/>
        <v>20544.894690913039</v>
      </c>
      <c r="F87" s="159">
        <f t="shared" si="21"/>
        <v>20545</v>
      </c>
      <c r="G87" s="159">
        <f t="shared" si="22"/>
        <v>-4.4692750001559034E-2</v>
      </c>
      <c r="H87" s="159"/>
      <c r="I87" s="159"/>
      <c r="J87" s="159">
        <f>G87</f>
        <v>-4.4692750001559034E-2</v>
      </c>
      <c r="K87" s="159"/>
      <c r="L87" s="159"/>
      <c r="M87" s="159">
        <f t="shared" ca="1" si="27"/>
        <v>-4.4663671412817935E-2</v>
      </c>
      <c r="N87" s="134">
        <f t="shared" si="23"/>
        <v>-4.4248492788414556E-2</v>
      </c>
      <c r="O87" s="160">
        <f t="shared" si="24"/>
        <v>39347.979099999997</v>
      </c>
      <c r="P87" s="161">
        <f t="shared" si="25"/>
        <v>1.9736447143089792E-7</v>
      </c>
      <c r="Q87" s="128">
        <v>1</v>
      </c>
      <c r="R87" s="161">
        <f t="shared" si="26"/>
        <v>1.9736447143089792E-7</v>
      </c>
    </row>
    <row r="88" spans="1:18" s="127" customFormat="1" ht="12.95" customHeight="1" x14ac:dyDescent="0.2">
      <c r="A88" s="138" t="s">
        <v>426</v>
      </c>
      <c r="B88" s="138" t="s">
        <v>47</v>
      </c>
      <c r="C88" s="120">
        <v>54521.595399999998</v>
      </c>
      <c r="D88" s="120" t="s">
        <v>164</v>
      </c>
      <c r="E88" s="158">
        <f t="shared" si="20"/>
        <v>20910.393701919154</v>
      </c>
      <c r="F88" s="159">
        <f t="shared" si="21"/>
        <v>20910.5</v>
      </c>
      <c r="G88" s="159">
        <f t="shared" si="22"/>
        <v>-4.5112475003406871E-2</v>
      </c>
      <c r="H88" s="159"/>
      <c r="I88" s="159"/>
      <c r="J88" s="159"/>
      <c r="K88" s="159">
        <f t="shared" ref="K88:K95" si="28">G88</f>
        <v>-4.5112475003406871E-2</v>
      </c>
      <c r="L88" s="159"/>
      <c r="M88" s="159">
        <f t="shared" ca="1" si="27"/>
        <v>-4.5830076012607343E-2</v>
      </c>
      <c r="N88" s="134">
        <f t="shared" si="23"/>
        <v>-4.5315230077644104E-2</v>
      </c>
      <c r="O88" s="160">
        <f t="shared" si="24"/>
        <v>39503.095399999998</v>
      </c>
      <c r="P88" s="161">
        <f t="shared" si="25"/>
        <v>4.1109620128945996E-8</v>
      </c>
      <c r="Q88" s="128">
        <v>1</v>
      </c>
      <c r="R88" s="161">
        <f t="shared" si="26"/>
        <v>4.1109620128945996E-8</v>
      </c>
    </row>
    <row r="89" spans="1:18" s="127" customFormat="1" ht="12.95" customHeight="1" x14ac:dyDescent="0.2">
      <c r="A89" s="86" t="s">
        <v>65</v>
      </c>
      <c r="B89" s="87" t="s">
        <v>47</v>
      </c>
      <c r="C89" s="86">
        <v>54521.595459999997</v>
      </c>
      <c r="D89" s="86">
        <v>1.1000000000000001E-3</v>
      </c>
      <c r="E89" s="159">
        <f t="shared" si="20"/>
        <v>20910.393843296562</v>
      </c>
      <c r="F89" s="159">
        <f t="shared" si="21"/>
        <v>20910.5</v>
      </c>
      <c r="G89" s="159">
        <f t="shared" si="22"/>
        <v>-4.5052475004922599E-2</v>
      </c>
      <c r="H89" s="159"/>
      <c r="J89" s="159"/>
      <c r="K89" s="159">
        <f t="shared" si="28"/>
        <v>-4.5052475004922599E-2</v>
      </c>
      <c r="L89" s="159"/>
      <c r="M89" s="159">
        <f t="shared" ca="1" si="27"/>
        <v>-4.5830076012607343E-2</v>
      </c>
      <c r="N89" s="134">
        <f t="shared" si="23"/>
        <v>-4.5315230077644104E-2</v>
      </c>
      <c r="O89" s="160">
        <f t="shared" si="24"/>
        <v>39503.095459999997</v>
      </c>
      <c r="P89" s="161">
        <f t="shared" si="25"/>
        <v>6.9040228240883817E-8</v>
      </c>
      <c r="Q89" s="128">
        <v>1</v>
      </c>
      <c r="R89" s="161">
        <f t="shared" si="26"/>
        <v>6.9040228240883817E-8</v>
      </c>
    </row>
    <row r="90" spans="1:18" s="127" customFormat="1" ht="12.95" customHeight="1" x14ac:dyDescent="0.2">
      <c r="A90" s="138" t="s">
        <v>431</v>
      </c>
      <c r="B90" s="138" t="s">
        <v>44</v>
      </c>
      <c r="C90" s="120">
        <v>54749.282399999996</v>
      </c>
      <c r="D90" s="120" t="s">
        <v>164</v>
      </c>
      <c r="E90" s="158">
        <f t="shared" si="20"/>
        <v>21446.890339080746</v>
      </c>
      <c r="F90" s="159">
        <f t="shared" si="21"/>
        <v>21447</v>
      </c>
      <c r="G90" s="159">
        <f t="shared" si="22"/>
        <v>-4.6539650007616729E-2</v>
      </c>
      <c r="H90" s="159"/>
      <c r="I90" s="159"/>
      <c r="J90" s="159"/>
      <c r="K90" s="159">
        <f t="shared" si="28"/>
        <v>-4.6539650007616729E-2</v>
      </c>
      <c r="L90" s="159"/>
      <c r="M90" s="159">
        <f t="shared" ca="1" si="27"/>
        <v>-4.7542185637195616E-2</v>
      </c>
      <c r="N90" s="134">
        <f t="shared" si="23"/>
        <v>-4.6891498846572406E-2</v>
      </c>
      <c r="O90" s="160">
        <f t="shared" si="24"/>
        <v>39730.782399999996</v>
      </c>
      <c r="P90" s="161">
        <f t="shared" si="25"/>
        <v>1.2379760547445834E-7</v>
      </c>
      <c r="Q90" s="128">
        <v>1</v>
      </c>
      <c r="R90" s="161">
        <f t="shared" si="26"/>
        <v>1.2379760547445834E-7</v>
      </c>
    </row>
    <row r="91" spans="1:18" s="127" customFormat="1" ht="12.95" customHeight="1" x14ac:dyDescent="0.2">
      <c r="A91" s="83" t="s">
        <v>62</v>
      </c>
      <c r="B91" s="87" t="s">
        <v>44</v>
      </c>
      <c r="C91" s="86">
        <v>54749.282469999998</v>
      </c>
      <c r="D91" s="86">
        <v>2.9999999999999997E-4</v>
      </c>
      <c r="E91" s="159">
        <f t="shared" si="20"/>
        <v>21446.890504021059</v>
      </c>
      <c r="F91" s="159">
        <f t="shared" si="21"/>
        <v>21447</v>
      </c>
      <c r="G91" s="159">
        <f t="shared" si="22"/>
        <v>-4.6469650005747098E-2</v>
      </c>
      <c r="H91" s="159"/>
      <c r="J91" s="159"/>
      <c r="K91" s="159">
        <f t="shared" si="28"/>
        <v>-4.6469650005747098E-2</v>
      </c>
      <c r="L91" s="159"/>
      <c r="M91" s="159">
        <f t="shared" ca="1" si="27"/>
        <v>-4.7542185637195616E-2</v>
      </c>
      <c r="N91" s="134">
        <f t="shared" si="23"/>
        <v>-4.6891498846572406E-2</v>
      </c>
      <c r="O91" s="160">
        <f t="shared" si="24"/>
        <v>39730.782469999998</v>
      </c>
      <c r="P91" s="161">
        <f t="shared" si="25"/>
        <v>1.7795644450565575E-7</v>
      </c>
      <c r="Q91" s="128">
        <v>1</v>
      </c>
      <c r="R91" s="161">
        <f t="shared" si="26"/>
        <v>1.7795644450565575E-7</v>
      </c>
    </row>
    <row r="92" spans="1:18" s="127" customFormat="1" ht="12.95" customHeight="1" x14ac:dyDescent="0.2">
      <c r="A92" s="138" t="s">
        <v>431</v>
      </c>
      <c r="B92" s="138" t="s">
        <v>47</v>
      </c>
      <c r="C92" s="120">
        <v>54753.311999999998</v>
      </c>
      <c r="D92" s="120" t="s">
        <v>164</v>
      </c>
      <c r="E92" s="158">
        <f t="shared" si="20"/>
        <v>21456.385245900667</v>
      </c>
      <c r="F92" s="159">
        <f t="shared" si="21"/>
        <v>21456.5</v>
      </c>
      <c r="G92" s="159">
        <f t="shared" si="22"/>
        <v>-4.8701175001042429E-2</v>
      </c>
      <c r="H92" s="159"/>
      <c r="I92" s="159"/>
      <c r="J92" s="159"/>
      <c r="K92" s="159">
        <f t="shared" si="28"/>
        <v>-4.8701175001042429E-2</v>
      </c>
      <c r="L92" s="159"/>
      <c r="M92" s="159">
        <f t="shared" ca="1" si="27"/>
        <v>-4.7572502583017776E-2</v>
      </c>
      <c r="N92" s="134">
        <f t="shared" si="23"/>
        <v>-4.6919522483626908E-2</v>
      </c>
      <c r="O92" s="160">
        <f t="shared" si="24"/>
        <v>39734.811999999998</v>
      </c>
      <c r="P92" s="161">
        <f t="shared" si="25"/>
        <v>3.1742856928130661E-6</v>
      </c>
      <c r="Q92" s="128">
        <v>1</v>
      </c>
      <c r="R92" s="161">
        <f t="shared" si="26"/>
        <v>3.1742856928130661E-6</v>
      </c>
    </row>
    <row r="93" spans="1:18" s="127" customFormat="1" ht="12.95" customHeight="1" x14ac:dyDescent="0.2">
      <c r="A93" s="158" t="s">
        <v>62</v>
      </c>
      <c r="B93" s="93" t="s">
        <v>47</v>
      </c>
      <c r="C93" s="92">
        <v>54753.312039999997</v>
      </c>
      <c r="D93" s="92">
        <v>2.9999999999999997E-4</v>
      </c>
      <c r="E93" s="158">
        <f t="shared" si="20"/>
        <v>21456.385340152268</v>
      </c>
      <c r="F93" s="159">
        <f t="shared" si="21"/>
        <v>21456.5</v>
      </c>
      <c r="G93" s="159">
        <f t="shared" si="22"/>
        <v>-4.8661175002052914E-2</v>
      </c>
      <c r="H93" s="159"/>
      <c r="J93" s="159"/>
      <c r="K93" s="159">
        <f t="shared" si="28"/>
        <v>-4.8661175002052914E-2</v>
      </c>
      <c r="L93" s="159"/>
      <c r="M93" s="159">
        <f t="shared" ca="1" si="27"/>
        <v>-4.7572502583017776E-2</v>
      </c>
      <c r="N93" s="134">
        <f t="shared" si="23"/>
        <v>-4.6919522483626908E-2</v>
      </c>
      <c r="O93" s="160">
        <f t="shared" si="24"/>
        <v>39734.812039999997</v>
      </c>
      <c r="P93" s="161">
        <f t="shared" si="25"/>
        <v>3.0333534949396519E-6</v>
      </c>
      <c r="Q93" s="128">
        <v>1</v>
      </c>
      <c r="R93" s="161">
        <f t="shared" si="26"/>
        <v>3.0333534949396519E-6</v>
      </c>
    </row>
    <row r="94" spans="1:18" s="127" customFormat="1" ht="12.95" customHeight="1" x14ac:dyDescent="0.2">
      <c r="A94" s="92" t="s">
        <v>63</v>
      </c>
      <c r="B94" s="93" t="s">
        <v>44</v>
      </c>
      <c r="C94" s="92">
        <v>55009.435100000002</v>
      </c>
      <c r="D94" s="92">
        <v>8.9999999999999998E-4</v>
      </c>
      <c r="E94" s="158">
        <f t="shared" si="20"/>
        <v>22059.885585618809</v>
      </c>
      <c r="F94" s="159">
        <f t="shared" si="21"/>
        <v>22060</v>
      </c>
      <c r="G94" s="159">
        <f t="shared" si="22"/>
        <v>-4.8557000001892447E-2</v>
      </c>
      <c r="H94" s="159"/>
      <c r="I94" s="159"/>
      <c r="K94" s="83">
        <f t="shared" si="28"/>
        <v>-4.8557000001892447E-2</v>
      </c>
      <c r="L94" s="83"/>
      <c r="M94" s="159">
        <f t="shared" ca="1" si="27"/>
        <v>-4.9498426457088657E-2</v>
      </c>
      <c r="N94" s="134">
        <f t="shared" si="23"/>
        <v>-4.8707754241930176E-2</v>
      </c>
      <c r="O94" s="160">
        <f t="shared" si="24"/>
        <v>39990.935100000002</v>
      </c>
      <c r="P94" s="161">
        <f t="shared" si="25"/>
        <v>2.2726840889353136E-8</v>
      </c>
      <c r="Q94" s="128">
        <v>1</v>
      </c>
      <c r="R94" s="161">
        <f t="shared" si="26"/>
        <v>2.2726840889353136E-8</v>
      </c>
    </row>
    <row r="95" spans="1:18" s="127" customFormat="1" ht="12.95" customHeight="1" x14ac:dyDescent="0.2">
      <c r="A95" s="92" t="s">
        <v>63</v>
      </c>
      <c r="B95" s="93" t="s">
        <v>44</v>
      </c>
      <c r="C95" s="92">
        <v>55009.435100000002</v>
      </c>
      <c r="D95" s="92">
        <v>8.9999999999999998E-4</v>
      </c>
      <c r="E95" s="158">
        <f t="shared" si="20"/>
        <v>22059.885585618809</v>
      </c>
      <c r="F95" s="159">
        <f t="shared" si="21"/>
        <v>22060</v>
      </c>
      <c r="G95" s="159">
        <f t="shared" si="22"/>
        <v>-4.8557000001892447E-2</v>
      </c>
      <c r="H95" s="159"/>
      <c r="I95" s="159"/>
      <c r="K95" s="83">
        <f t="shared" si="28"/>
        <v>-4.8557000001892447E-2</v>
      </c>
      <c r="L95" s="83"/>
      <c r="M95" s="159">
        <f t="shared" ca="1" si="27"/>
        <v>-4.9498426457088657E-2</v>
      </c>
      <c r="N95" s="134">
        <f t="shared" si="23"/>
        <v>-4.8707754241930176E-2</v>
      </c>
      <c r="O95" s="160">
        <f t="shared" si="24"/>
        <v>39990.935100000002</v>
      </c>
      <c r="P95" s="161">
        <f t="shared" si="25"/>
        <v>2.2726840889353136E-8</v>
      </c>
      <c r="Q95" s="128">
        <v>1</v>
      </c>
      <c r="R95" s="161">
        <f t="shared" si="26"/>
        <v>2.2726840889353136E-8</v>
      </c>
    </row>
    <row r="96" spans="1:18" s="127" customFormat="1" ht="12.95" customHeight="1" x14ac:dyDescent="0.2">
      <c r="A96" s="138" t="s">
        <v>446</v>
      </c>
      <c r="B96" s="138" t="s">
        <v>47</v>
      </c>
      <c r="C96" s="120">
        <v>55097.497100000001</v>
      </c>
      <c r="D96" s="120" t="s">
        <v>61</v>
      </c>
      <c r="E96" s="158">
        <f t="shared" si="20"/>
        <v>22267.385209495988</v>
      </c>
      <c r="F96" s="159">
        <f t="shared" si="21"/>
        <v>22267.5</v>
      </c>
      <c r="G96" s="159">
        <f t="shared" si="22"/>
        <v>-4.871662500227103E-2</v>
      </c>
      <c r="H96" s="159"/>
      <c r="I96" s="159"/>
      <c r="J96" s="159">
        <f>G96</f>
        <v>-4.871662500227103E-2</v>
      </c>
      <c r="K96" s="159"/>
      <c r="L96" s="159"/>
      <c r="M96" s="159">
        <f t="shared" ca="1" si="27"/>
        <v>-5.0160612378993719E-2</v>
      </c>
      <c r="N96" s="134">
        <f t="shared" si="23"/>
        <v>-4.9326233851815435E-2</v>
      </c>
      <c r="O96" s="160">
        <f t="shared" si="24"/>
        <v>40078.997100000001</v>
      </c>
      <c r="P96" s="161">
        <f t="shared" si="25"/>
        <v>3.7162294944285259E-7</v>
      </c>
      <c r="Q96" s="128">
        <v>1</v>
      </c>
      <c r="R96" s="161">
        <f t="shared" si="26"/>
        <v>3.7162294944285259E-7</v>
      </c>
    </row>
    <row r="97" spans="1:18" s="127" customFormat="1" ht="12.95" customHeight="1" x14ac:dyDescent="0.2">
      <c r="A97" s="138" t="s">
        <v>446</v>
      </c>
      <c r="B97" s="138" t="s">
        <v>44</v>
      </c>
      <c r="C97" s="120">
        <v>55098.558400000002</v>
      </c>
      <c r="D97" s="120" t="s">
        <v>61</v>
      </c>
      <c r="E97" s="158">
        <f t="shared" si="20"/>
        <v>22269.885940240478</v>
      </c>
      <c r="F97" s="159">
        <f t="shared" si="21"/>
        <v>22270</v>
      </c>
      <c r="G97" s="159">
        <f t="shared" si="22"/>
        <v>-4.8406499998236541E-2</v>
      </c>
      <c r="H97" s="159"/>
      <c r="I97" s="159"/>
      <c r="J97" s="159">
        <f>G97</f>
        <v>-4.8406499998236541E-2</v>
      </c>
      <c r="K97" s="159"/>
      <c r="L97" s="159"/>
      <c r="M97" s="159">
        <f t="shared" ca="1" si="27"/>
        <v>-5.0168590522631132E-2</v>
      </c>
      <c r="N97" s="134">
        <f t="shared" si="23"/>
        <v>-4.9333696756954266E-2</v>
      </c>
      <c r="O97" s="160">
        <f t="shared" si="24"/>
        <v>40080.058400000002</v>
      </c>
      <c r="P97" s="161">
        <f t="shared" si="25"/>
        <v>8.5969382937665645E-7</v>
      </c>
      <c r="Q97" s="128">
        <v>1</v>
      </c>
      <c r="R97" s="161">
        <f t="shared" si="26"/>
        <v>8.5969382937665645E-7</v>
      </c>
    </row>
    <row r="98" spans="1:18" s="127" customFormat="1" ht="12.95" customHeight="1" x14ac:dyDescent="0.2">
      <c r="A98" s="92" t="s">
        <v>64</v>
      </c>
      <c r="B98" s="93" t="s">
        <v>47</v>
      </c>
      <c r="C98" s="92">
        <v>55135.690600000002</v>
      </c>
      <c r="D98" s="92">
        <v>2.9999999999999997E-4</v>
      </c>
      <c r="E98" s="158">
        <f t="shared" si="20"/>
        <v>22357.380177638359</v>
      </c>
      <c r="F98" s="159">
        <f t="shared" si="21"/>
        <v>22357.5</v>
      </c>
      <c r="G98" s="159">
        <f t="shared" si="22"/>
        <v>-5.0852125001256354E-2</v>
      </c>
      <c r="H98" s="159"/>
      <c r="I98" s="159"/>
      <c r="K98" s="83">
        <f>G98</f>
        <v>-5.0852125001256354E-2</v>
      </c>
      <c r="L98" s="83"/>
      <c r="M98" s="159">
        <f t="shared" ca="1" si="27"/>
        <v>-5.0447825549940498E-2</v>
      </c>
      <c r="N98" s="134">
        <f t="shared" si="23"/>
        <v>-4.9595068590422398E-2</v>
      </c>
      <c r="O98" s="160">
        <f t="shared" si="24"/>
        <v>40117.190600000002</v>
      </c>
      <c r="P98" s="161">
        <f t="shared" si="25"/>
        <v>1.5801908200187489E-6</v>
      </c>
      <c r="Q98" s="128">
        <v>1</v>
      </c>
      <c r="R98" s="161">
        <f t="shared" si="26"/>
        <v>1.5801908200187489E-6</v>
      </c>
    </row>
    <row r="99" spans="1:18" s="127" customFormat="1" ht="12.95" customHeight="1" x14ac:dyDescent="0.2">
      <c r="A99" s="158" t="s">
        <v>157</v>
      </c>
      <c r="B99" s="93" t="s">
        <v>47</v>
      </c>
      <c r="C99" s="92">
        <v>55829.573550000001</v>
      </c>
      <c r="D99" s="92">
        <v>2.0000000000000001E-4</v>
      </c>
      <c r="E99" s="158">
        <f t="shared" si="20"/>
        <v>23992.369743396466</v>
      </c>
      <c r="F99" s="159">
        <f t="shared" si="21"/>
        <v>23992.5</v>
      </c>
      <c r="G99" s="159">
        <f t="shared" si="22"/>
        <v>-5.5280375003349036E-2</v>
      </c>
      <c r="H99" s="159"/>
      <c r="J99" s="159"/>
      <c r="K99" s="159">
        <f>G99</f>
        <v>-5.5280375003349036E-2</v>
      </c>
      <c r="L99" s="159"/>
      <c r="M99" s="159">
        <f t="shared" ca="1" si="27"/>
        <v>-5.5665531488806916E-2</v>
      </c>
      <c r="N99" s="134">
        <f t="shared" si="23"/>
        <v>-5.4539838974857632E-2</v>
      </c>
      <c r="O99" s="160">
        <f t="shared" si="24"/>
        <v>40811.073550000001</v>
      </c>
      <c r="P99" s="161">
        <f t="shared" si="25"/>
        <v>5.4839360949382097E-7</v>
      </c>
      <c r="Q99" s="128">
        <v>1</v>
      </c>
      <c r="R99" s="161">
        <f t="shared" si="26"/>
        <v>5.4839360949382097E-7</v>
      </c>
    </row>
    <row r="100" spans="1:18" s="127" customFormat="1" ht="12.95" customHeight="1" x14ac:dyDescent="0.2">
      <c r="A100" s="158" t="s">
        <v>157</v>
      </c>
      <c r="B100" s="93" t="s">
        <v>47</v>
      </c>
      <c r="C100" s="92">
        <v>55829.573550000001</v>
      </c>
      <c r="D100" s="92">
        <v>2.0000000000000001E-4</v>
      </c>
      <c r="E100" s="158">
        <f t="shared" si="20"/>
        <v>23992.369743396466</v>
      </c>
      <c r="F100" s="159">
        <f t="shared" si="21"/>
        <v>23992.5</v>
      </c>
      <c r="G100" s="159">
        <f t="shared" si="22"/>
        <v>-5.5280375003349036E-2</v>
      </c>
      <c r="H100" s="159"/>
      <c r="J100" s="159"/>
      <c r="K100" s="159">
        <f>G100</f>
        <v>-5.5280375003349036E-2</v>
      </c>
      <c r="L100" s="159"/>
      <c r="M100" s="159">
        <f t="shared" ca="1" si="27"/>
        <v>-5.5665531488806916E-2</v>
      </c>
      <c r="N100" s="134">
        <f t="shared" si="23"/>
        <v>-5.4539838974857632E-2</v>
      </c>
      <c r="O100" s="160">
        <f t="shared" si="24"/>
        <v>40811.073550000001</v>
      </c>
      <c r="P100" s="161">
        <f t="shared" si="25"/>
        <v>5.4839360949382097E-7</v>
      </c>
      <c r="Q100" s="128">
        <v>1</v>
      </c>
      <c r="R100" s="161">
        <f t="shared" si="26"/>
        <v>5.4839360949382097E-7</v>
      </c>
    </row>
    <row r="101" spans="1:18" s="127" customFormat="1" ht="12.95" customHeight="1" x14ac:dyDescent="0.2">
      <c r="A101" s="138" t="s">
        <v>467</v>
      </c>
      <c r="B101" s="138" t="s">
        <v>44</v>
      </c>
      <c r="C101" s="120">
        <v>55874.347800000003</v>
      </c>
      <c r="D101" s="120" t="s">
        <v>164</v>
      </c>
      <c r="E101" s="158">
        <f t="shared" si="20"/>
        <v>24097.870867994858</v>
      </c>
      <c r="F101" s="159">
        <f t="shared" si="21"/>
        <v>24098</v>
      </c>
      <c r="G101" s="159">
        <f t="shared" si="22"/>
        <v>-5.4803099999844562E-2</v>
      </c>
      <c r="H101" s="159"/>
      <c r="I101" s="159"/>
      <c r="J101" s="159">
        <f>G101</f>
        <v>-5.4803099999844562E-2</v>
      </c>
      <c r="K101" s="159"/>
      <c r="L101" s="159"/>
      <c r="M101" s="159">
        <f t="shared" ca="1" si="27"/>
        <v>-5.600220915030564E-2</v>
      </c>
      <c r="N101" s="134">
        <f t="shared" si="23"/>
        <v>-5.4862872699854889E-2</v>
      </c>
      <c r="O101" s="160">
        <f t="shared" si="24"/>
        <v>40855.847800000003</v>
      </c>
      <c r="P101" s="161">
        <f t="shared" si="25"/>
        <v>3.5727756665245553E-9</v>
      </c>
      <c r="Q101" s="128">
        <v>1</v>
      </c>
      <c r="R101" s="161">
        <f t="shared" si="26"/>
        <v>3.5727756665245553E-9</v>
      </c>
    </row>
    <row r="102" spans="1:18" s="127" customFormat="1" ht="12.95" customHeight="1" x14ac:dyDescent="0.2">
      <c r="A102" s="138" t="s">
        <v>467</v>
      </c>
      <c r="B102" s="138" t="s">
        <v>47</v>
      </c>
      <c r="C102" s="120">
        <v>55874.560599999997</v>
      </c>
      <c r="D102" s="120" t="s">
        <v>164</v>
      </c>
      <c r="E102" s="158">
        <f t="shared" si="20"/>
        <v>24098.372286540423</v>
      </c>
      <c r="F102" s="159">
        <f t="shared" si="21"/>
        <v>24098.5</v>
      </c>
      <c r="G102" s="159">
        <f t="shared" si="22"/>
        <v>-5.4201075006858446E-2</v>
      </c>
      <c r="H102" s="159"/>
      <c r="I102" s="159"/>
      <c r="J102" s="159">
        <f>G102</f>
        <v>-5.4201075006858446E-2</v>
      </c>
      <c r="K102" s="159"/>
      <c r="L102" s="159"/>
      <c r="M102" s="159">
        <f t="shared" ca="1" si="27"/>
        <v>-5.600380477903312E-2</v>
      </c>
      <c r="N102" s="134">
        <f t="shared" si="23"/>
        <v>-5.4864404810537004E-2</v>
      </c>
      <c r="O102" s="160">
        <f t="shared" si="24"/>
        <v>40856.060599999997</v>
      </c>
      <c r="P102" s="161">
        <f t="shared" si="25"/>
        <v>4.4000642844823485E-7</v>
      </c>
      <c r="Q102" s="128">
        <v>1</v>
      </c>
      <c r="R102" s="161">
        <f t="shared" si="26"/>
        <v>4.4000642844823485E-7</v>
      </c>
    </row>
    <row r="103" spans="1:18" s="127" customFormat="1" ht="12.95" customHeight="1" x14ac:dyDescent="0.2">
      <c r="A103" s="92" t="s">
        <v>69</v>
      </c>
      <c r="B103" s="93" t="s">
        <v>44</v>
      </c>
      <c r="C103" s="92">
        <v>55875.619400000003</v>
      </c>
      <c r="D103" s="92">
        <v>2.0000000000000001E-4</v>
      </c>
      <c r="E103" s="158">
        <f t="shared" si="20"/>
        <v>24100.867126559529</v>
      </c>
      <c r="F103" s="159">
        <f t="shared" si="21"/>
        <v>24101</v>
      </c>
      <c r="G103" s="159">
        <f t="shared" si="22"/>
        <v>-5.6390949997876305E-2</v>
      </c>
      <c r="H103" s="159"/>
      <c r="I103" s="159"/>
      <c r="K103" s="83">
        <f>G103</f>
        <v>-5.6390949997876305E-2</v>
      </c>
      <c r="L103" s="83"/>
      <c r="M103" s="159">
        <f t="shared" ca="1" si="27"/>
        <v>-5.6011782922670533E-2</v>
      </c>
      <c r="N103" s="134">
        <f t="shared" si="23"/>
        <v>-5.4872065525998617E-2</v>
      </c>
      <c r="O103" s="160">
        <f t="shared" si="24"/>
        <v>40857.119400000003</v>
      </c>
      <c r="P103" s="161">
        <f t="shared" si="25"/>
        <v>2.3070100389111625E-6</v>
      </c>
      <c r="Q103" s="128">
        <v>1</v>
      </c>
      <c r="R103" s="161">
        <f t="shared" si="26"/>
        <v>2.3070100389111625E-6</v>
      </c>
    </row>
    <row r="104" spans="1:18" s="127" customFormat="1" ht="12.95" customHeight="1" x14ac:dyDescent="0.2">
      <c r="A104" s="174" t="s">
        <v>483</v>
      </c>
      <c r="B104" s="173"/>
      <c r="C104" s="174">
        <v>56269.245439999999</v>
      </c>
      <c r="D104" s="174">
        <v>1.1E-4</v>
      </c>
      <c r="E104" s="158">
        <f t="shared" si="20"/>
        <v>25028.364290469777</v>
      </c>
      <c r="F104" s="159">
        <f t="shared" si="21"/>
        <v>25028.5</v>
      </c>
      <c r="G104" s="159">
        <f t="shared" si="22"/>
        <v>-5.7594575002440251E-2</v>
      </c>
      <c r="H104" s="159"/>
      <c r="I104" s="159"/>
      <c r="K104" s="83">
        <f>G104</f>
        <v>-5.7594575002440251E-2</v>
      </c>
      <c r="L104" s="83"/>
      <c r="M104" s="159">
        <f t="shared" ca="1" si="27"/>
        <v>-5.8971674212149799E-2</v>
      </c>
      <c r="N104" s="134">
        <f t="shared" si="23"/>
        <v>-5.7732828454250061E-2</v>
      </c>
      <c r="O104" s="160">
        <f t="shared" si="24"/>
        <v>41250.745439999999</v>
      </c>
      <c r="P104" s="161">
        <f t="shared" si="25"/>
        <v>1.9114016937327371E-8</v>
      </c>
      <c r="Q104" s="128">
        <v>1</v>
      </c>
      <c r="R104" s="161">
        <f t="shared" si="26"/>
        <v>1.9114016937327371E-8</v>
      </c>
    </row>
    <row r="105" spans="1:18" s="127" customFormat="1" ht="12.95" customHeight="1" x14ac:dyDescent="0.2">
      <c r="A105" s="158" t="s">
        <v>157</v>
      </c>
      <c r="B105" s="93" t="s">
        <v>47</v>
      </c>
      <c r="C105" s="92">
        <v>56269.246140000003</v>
      </c>
      <c r="D105" s="92">
        <v>1E-4</v>
      </c>
      <c r="E105" s="158">
        <f t="shared" si="20"/>
        <v>25028.365939872896</v>
      </c>
      <c r="F105" s="159">
        <f t="shared" si="21"/>
        <v>25028.5</v>
      </c>
      <c r="G105" s="159">
        <f t="shared" si="22"/>
        <v>-5.6894574998295866E-2</v>
      </c>
      <c r="H105" s="159"/>
      <c r="J105" s="159"/>
      <c r="K105" s="159">
        <f>G105</f>
        <v>-5.6894574998295866E-2</v>
      </c>
      <c r="L105" s="159"/>
      <c r="M105" s="159">
        <f t="shared" ca="1" si="27"/>
        <v>-5.8971674212149799E-2</v>
      </c>
      <c r="N105" s="134">
        <f t="shared" si="23"/>
        <v>-5.7732828454250061E-2</v>
      </c>
      <c r="O105" s="160">
        <f t="shared" si="24"/>
        <v>41250.746140000003</v>
      </c>
      <c r="P105" s="161">
        <f t="shared" si="25"/>
        <v>7.0266885641915178E-7</v>
      </c>
      <c r="Q105" s="128">
        <v>1</v>
      </c>
      <c r="R105" s="161">
        <f t="shared" si="26"/>
        <v>7.0266885641915178E-7</v>
      </c>
    </row>
    <row r="106" spans="1:18" s="127" customFormat="1" ht="12.95" customHeight="1" x14ac:dyDescent="0.2">
      <c r="A106" s="172" t="s">
        <v>482</v>
      </c>
      <c r="B106" s="173"/>
      <c r="C106" s="172">
        <v>56949.3344</v>
      </c>
      <c r="D106" s="172">
        <v>1.6000000000000001E-3</v>
      </c>
      <c r="E106" s="158">
        <f t="shared" si="20"/>
        <v>26630.851213353941</v>
      </c>
      <c r="F106" s="159">
        <f t="shared" si="21"/>
        <v>26631</v>
      </c>
      <c r="G106" s="159">
        <f t="shared" si="22"/>
        <v>-6.314445000316482E-2</v>
      </c>
      <c r="H106" s="159"/>
      <c r="I106" s="159"/>
      <c r="J106" s="83">
        <f>G106</f>
        <v>-6.314445000316482E-2</v>
      </c>
      <c r="L106" s="83"/>
      <c r="M106" s="159">
        <f t="shared" ca="1" si="27"/>
        <v>-6.4085664283729873E-2</v>
      </c>
      <c r="N106" s="134">
        <f t="shared" si="23"/>
        <v>-6.2763149250429057E-2</v>
      </c>
      <c r="O106" s="160">
        <f t="shared" si="24"/>
        <v>41930.8344</v>
      </c>
      <c r="P106" s="161">
        <f t="shared" si="25"/>
        <v>1.4539026403686E-7</v>
      </c>
      <c r="Q106" s="128">
        <v>1</v>
      </c>
      <c r="R106" s="161">
        <f t="shared" si="26"/>
        <v>1.4539026403686E-7</v>
      </c>
    </row>
    <row r="107" spans="1:18" s="127" customFormat="1" ht="12.95" customHeight="1" x14ac:dyDescent="0.2">
      <c r="A107" s="172" t="s">
        <v>482</v>
      </c>
      <c r="B107" s="173"/>
      <c r="C107" s="172">
        <v>56949.5455</v>
      </c>
      <c r="D107" s="172">
        <v>1.1999999999999999E-3</v>
      </c>
      <c r="E107" s="158">
        <f t="shared" si="20"/>
        <v>26631.348626206254</v>
      </c>
      <c r="F107" s="159">
        <f t="shared" si="21"/>
        <v>26631.5</v>
      </c>
      <c r="G107" s="159">
        <f t="shared" si="22"/>
        <v>-6.424242500361288E-2</v>
      </c>
      <c r="H107" s="159"/>
      <c r="J107" s="159">
        <f>G107</f>
        <v>-6.424242500361288E-2</v>
      </c>
      <c r="L107" s="159"/>
      <c r="M107" s="159">
        <f t="shared" ca="1" si="27"/>
        <v>-6.4087259912457367E-2</v>
      </c>
      <c r="N107" s="134">
        <f t="shared" si="23"/>
        <v>-6.2764736091154599E-2</v>
      </c>
      <c r="O107" s="160">
        <f t="shared" si="24"/>
        <v>41931.0455</v>
      </c>
      <c r="P107" s="161">
        <f t="shared" si="25"/>
        <v>2.1835645220021354E-6</v>
      </c>
      <c r="Q107" s="128">
        <v>1</v>
      </c>
      <c r="R107" s="161">
        <f t="shared" si="26"/>
        <v>2.1835645220021354E-6</v>
      </c>
    </row>
    <row r="108" spans="1:18" s="127" customFormat="1" ht="12.95" customHeight="1" x14ac:dyDescent="0.2">
      <c r="A108" s="175" t="s">
        <v>1</v>
      </c>
      <c r="B108" s="176" t="s">
        <v>44</v>
      </c>
      <c r="C108" s="177">
        <v>57265.504800000002</v>
      </c>
      <c r="D108" s="177">
        <v>1.5E-3</v>
      </c>
      <c r="E108" s="158">
        <f t="shared" si="20"/>
        <v>27375.840415065224</v>
      </c>
      <c r="F108" s="159">
        <f t="shared" si="21"/>
        <v>27376</v>
      </c>
      <c r="G108" s="159">
        <f t="shared" si="22"/>
        <v>-6.7727199995715637E-2</v>
      </c>
      <c r="H108" s="159"/>
      <c r="I108" s="159"/>
      <c r="K108" s="159">
        <f t="shared" ref="K108:K122" si="29">G108</f>
        <v>-6.7727199995715637E-2</v>
      </c>
      <c r="L108" s="83"/>
      <c r="M108" s="159">
        <f t="shared" ca="1" si="27"/>
        <v>-6.6463151087678182E-2</v>
      </c>
      <c r="N108" s="134">
        <f t="shared" si="23"/>
        <v>-6.5139526201295789E-2</v>
      </c>
      <c r="O108" s="160">
        <f t="shared" si="24"/>
        <v>42247.004800000002</v>
      </c>
      <c r="P108" s="161">
        <f t="shared" si="25"/>
        <v>6.696055666327214E-6</v>
      </c>
      <c r="Q108" s="128">
        <v>1</v>
      </c>
      <c r="R108" s="161">
        <f t="shared" si="26"/>
        <v>6.696055666327214E-6</v>
      </c>
    </row>
    <row r="109" spans="1:18" s="127" customFormat="1" ht="12.95" customHeight="1" x14ac:dyDescent="0.2">
      <c r="A109" s="175" t="s">
        <v>1</v>
      </c>
      <c r="B109" s="176" t="s">
        <v>44</v>
      </c>
      <c r="C109" s="177">
        <v>57294.361900000004</v>
      </c>
      <c r="D109" s="177">
        <v>1.9E-3</v>
      </c>
      <c r="E109" s="158">
        <f t="shared" si="20"/>
        <v>27443.836115778206</v>
      </c>
      <c r="F109" s="159">
        <f t="shared" si="21"/>
        <v>27444</v>
      </c>
      <c r="G109" s="159">
        <f t="shared" si="22"/>
        <v>-6.9551799999317154E-2</v>
      </c>
      <c r="H109" s="159"/>
      <c r="J109" s="159"/>
      <c r="K109" s="159">
        <f t="shared" si="29"/>
        <v>-6.9551799999317154E-2</v>
      </c>
      <c r="L109" s="159"/>
      <c r="M109" s="159">
        <f t="shared" ca="1" si="27"/>
        <v>-6.668015659461575E-2</v>
      </c>
      <c r="N109" s="134">
        <f t="shared" si="23"/>
        <v>-6.535762491695371E-2</v>
      </c>
      <c r="O109" s="160">
        <f t="shared" si="24"/>
        <v>42275.861900000004</v>
      </c>
      <c r="P109" s="161">
        <f t="shared" si="25"/>
        <v>1.75911046215184E-5</v>
      </c>
      <c r="Q109" s="128">
        <v>1</v>
      </c>
      <c r="R109" s="161">
        <f t="shared" si="26"/>
        <v>1.75911046215184E-5</v>
      </c>
    </row>
    <row r="110" spans="1:18" s="127" customFormat="1" ht="12.95" customHeight="1" x14ac:dyDescent="0.2">
      <c r="A110" s="175" t="s">
        <v>1</v>
      </c>
      <c r="B110" s="176" t="s">
        <v>44</v>
      </c>
      <c r="C110" s="177">
        <v>57294.578999999998</v>
      </c>
      <c r="D110" s="177">
        <v>3.2000000000000002E-3</v>
      </c>
      <c r="E110" s="158">
        <f t="shared" si="20"/>
        <v>27444.347666371454</v>
      </c>
      <c r="F110" s="159">
        <f t="shared" si="21"/>
        <v>27444.5</v>
      </c>
      <c r="G110" s="159">
        <f t="shared" si="22"/>
        <v>-6.464977500581881E-2</v>
      </c>
      <c r="H110" s="159"/>
      <c r="I110" s="159"/>
      <c r="K110" s="159">
        <f t="shared" si="29"/>
        <v>-6.464977500581881E-2</v>
      </c>
      <c r="L110" s="83"/>
      <c r="M110" s="159">
        <f t="shared" ca="1" si="27"/>
        <v>-6.668175222334323E-2</v>
      </c>
      <c r="N110" s="134">
        <f t="shared" si="23"/>
        <v>-6.5359229324013765E-2</v>
      </c>
      <c r="O110" s="160">
        <f t="shared" si="24"/>
        <v>42276.078999999998</v>
      </c>
      <c r="P110" s="161">
        <f t="shared" si="25"/>
        <v>5.0332542960546808E-7</v>
      </c>
      <c r="Q110" s="128">
        <v>1</v>
      </c>
      <c r="R110" s="161">
        <f t="shared" si="26"/>
        <v>5.0332542960546808E-7</v>
      </c>
    </row>
    <row r="111" spans="1:18" s="127" customFormat="1" ht="12.95" customHeight="1" x14ac:dyDescent="0.2">
      <c r="A111" s="175" t="s">
        <v>1</v>
      </c>
      <c r="B111" s="176" t="s">
        <v>44</v>
      </c>
      <c r="C111" s="177">
        <v>57298.608500000002</v>
      </c>
      <c r="D111" s="177">
        <v>5.9999999999999995E-4</v>
      </c>
      <c r="E111" s="158">
        <f t="shared" si="20"/>
        <v>27453.842337562364</v>
      </c>
      <c r="F111" s="159">
        <f t="shared" si="21"/>
        <v>27454</v>
      </c>
      <c r="G111" s="159">
        <f t="shared" si="22"/>
        <v>-6.6911300003994256E-2</v>
      </c>
      <c r="H111" s="159"/>
      <c r="K111" s="159">
        <f t="shared" si="29"/>
        <v>-6.6911300003994256E-2</v>
      </c>
      <c r="L111" s="159"/>
      <c r="M111" s="159">
        <f t="shared" ca="1" si="27"/>
        <v>-6.6712069169165389E-2</v>
      </c>
      <c r="N111" s="134">
        <f t="shared" si="23"/>
        <v>-6.5389715110801494E-2</v>
      </c>
      <c r="O111" s="160">
        <f t="shared" si="24"/>
        <v>42280.108500000002</v>
      </c>
      <c r="P111" s="161">
        <f t="shared" si="25"/>
        <v>2.3152205871924295E-6</v>
      </c>
      <c r="Q111" s="128">
        <v>1</v>
      </c>
      <c r="R111" s="161">
        <f t="shared" si="26"/>
        <v>2.3152205871924295E-6</v>
      </c>
    </row>
    <row r="112" spans="1:18" s="127" customFormat="1" ht="12.95" customHeight="1" x14ac:dyDescent="0.2">
      <c r="A112" s="181" t="s">
        <v>0</v>
      </c>
      <c r="B112" s="182" t="s">
        <v>44</v>
      </c>
      <c r="C112" s="183">
        <v>57608.413399999998</v>
      </c>
      <c r="D112" s="183">
        <v>1E-4</v>
      </c>
      <c r="E112" s="158">
        <f t="shared" si="20"/>
        <v>28183.832574274085</v>
      </c>
      <c r="F112" s="159">
        <f t="shared" si="21"/>
        <v>28184</v>
      </c>
      <c r="G112" s="159">
        <f t="shared" si="22"/>
        <v>-7.105480000609532E-2</v>
      </c>
      <c r="H112" s="159"/>
      <c r="J112" s="159"/>
      <c r="K112" s="159">
        <f t="shared" si="29"/>
        <v>-7.105480000609532E-2</v>
      </c>
      <c r="L112" s="159"/>
      <c r="M112" s="159">
        <f t="shared" ca="1" si="27"/>
        <v>-6.9041687111289232E-2</v>
      </c>
      <c r="N112" s="134">
        <f t="shared" si="23"/>
        <v>-6.774397125910929E-2</v>
      </c>
      <c r="O112" s="160">
        <f t="shared" si="24"/>
        <v>42589.913399999998</v>
      </c>
      <c r="P112" s="161">
        <f t="shared" si="25"/>
        <v>1.0961586991869088E-5</v>
      </c>
      <c r="Q112" s="128">
        <v>1</v>
      </c>
      <c r="R112" s="161">
        <f t="shared" si="26"/>
        <v>1.0961586991869088E-5</v>
      </c>
    </row>
    <row r="113" spans="1:18" s="127" customFormat="1" ht="12.95" customHeight="1" x14ac:dyDescent="0.2">
      <c r="A113" s="178" t="s">
        <v>484</v>
      </c>
      <c r="B113" s="179" t="s">
        <v>47</v>
      </c>
      <c r="C113" s="180">
        <v>57626.450940000002</v>
      </c>
      <c r="D113" s="180">
        <v>2.0000000000000001E-4</v>
      </c>
      <c r="E113" s="158">
        <f t="shared" si="20"/>
        <v>28226.334252247227</v>
      </c>
      <c r="F113" s="159">
        <f t="shared" si="21"/>
        <v>28226.5</v>
      </c>
      <c r="G113" s="159">
        <f t="shared" si="22"/>
        <v>-7.0342674996936694E-2</v>
      </c>
      <c r="H113" s="159"/>
      <c r="J113" s="159"/>
      <c r="K113" s="159">
        <f t="shared" si="29"/>
        <v>-7.0342674996936694E-2</v>
      </c>
      <c r="L113" s="159"/>
      <c r="M113" s="159">
        <f t="shared" ca="1" si="27"/>
        <v>-6.9177315553125215E-2</v>
      </c>
      <c r="N113" s="134">
        <f t="shared" si="23"/>
        <v>-6.7881743495557895E-2</v>
      </c>
      <c r="O113" s="160">
        <f t="shared" si="24"/>
        <v>42607.950940000002</v>
      </c>
      <c r="P113" s="161">
        <f t="shared" si="25"/>
        <v>6.0561838544785107E-6</v>
      </c>
      <c r="Q113" s="128">
        <v>1</v>
      </c>
      <c r="R113" s="161">
        <f t="shared" si="26"/>
        <v>6.0561838544785107E-6</v>
      </c>
    </row>
    <row r="114" spans="1:18" s="127" customFormat="1" ht="12.95" customHeight="1" x14ac:dyDescent="0.2">
      <c r="A114" s="178" t="s">
        <v>484</v>
      </c>
      <c r="B114" s="179" t="s">
        <v>47</v>
      </c>
      <c r="C114" s="180">
        <v>57645.549140000003</v>
      </c>
      <c r="D114" s="180">
        <v>1E-4</v>
      </c>
      <c r="E114" s="158">
        <f t="shared" si="20"/>
        <v>28271.33515293914</v>
      </c>
      <c r="F114" s="159">
        <f t="shared" si="21"/>
        <v>28271.5</v>
      </c>
      <c r="G114" s="159">
        <f t="shared" si="22"/>
        <v>-6.9960424996679649E-2</v>
      </c>
      <c r="H114" s="159"/>
      <c r="I114" s="159"/>
      <c r="K114" s="159">
        <f t="shared" si="29"/>
        <v>-6.9960424996679649E-2</v>
      </c>
      <c r="L114" s="83"/>
      <c r="M114" s="159">
        <f t="shared" ca="1" si="27"/>
        <v>-6.9320922138598598E-2</v>
      </c>
      <c r="N114" s="134">
        <f t="shared" si="23"/>
        <v>-6.8027705058013963E-2</v>
      </c>
      <c r="O114" s="160">
        <f t="shared" si="24"/>
        <v>42627.049140000003</v>
      </c>
      <c r="P114" s="161">
        <f t="shared" si="25"/>
        <v>3.7354063613158941E-6</v>
      </c>
      <c r="Q114" s="128">
        <v>1</v>
      </c>
      <c r="R114" s="161">
        <f t="shared" si="26"/>
        <v>3.7354063613158941E-6</v>
      </c>
    </row>
    <row r="115" spans="1:18" s="127" customFormat="1" ht="12.95" customHeight="1" x14ac:dyDescent="0.2">
      <c r="A115" s="181" t="s">
        <v>0</v>
      </c>
      <c r="B115" s="182" t="s">
        <v>44</v>
      </c>
      <c r="C115" s="183">
        <v>57909.521399999998</v>
      </c>
      <c r="D115" s="183">
        <v>3.0000000000000001E-3</v>
      </c>
      <c r="E115" s="158">
        <f t="shared" si="20"/>
        <v>28893.330391112348</v>
      </c>
      <c r="F115" s="159">
        <f t="shared" si="21"/>
        <v>28893.5</v>
      </c>
      <c r="G115" s="159">
        <f t="shared" si="22"/>
        <v>-7.1981325003434904E-2</v>
      </c>
      <c r="H115" s="159"/>
      <c r="I115" s="159"/>
      <c r="K115" s="159">
        <f t="shared" si="29"/>
        <v>-7.1981325003434904E-2</v>
      </c>
      <c r="L115" s="83"/>
      <c r="M115" s="159">
        <f t="shared" ca="1" si="27"/>
        <v>-7.1305884275586318E-2</v>
      </c>
      <c r="N115" s="134">
        <f t="shared" si="23"/>
        <v>-7.0054182312844979E-2</v>
      </c>
      <c r="O115" s="160">
        <f t="shared" si="24"/>
        <v>42891.021399999998</v>
      </c>
      <c r="P115" s="161">
        <f t="shared" si="25"/>
        <v>3.7138789498941766E-6</v>
      </c>
      <c r="Q115" s="128">
        <v>1</v>
      </c>
      <c r="R115" s="161">
        <f t="shared" si="26"/>
        <v>3.7138789498941766E-6</v>
      </c>
    </row>
    <row r="116" spans="1:18" s="127" customFormat="1" ht="12.95" customHeight="1" x14ac:dyDescent="0.2">
      <c r="A116" s="181" t="s">
        <v>0</v>
      </c>
      <c r="B116" s="182" t="s">
        <v>44</v>
      </c>
      <c r="C116" s="183">
        <v>57966.389499999997</v>
      </c>
      <c r="D116" s="183">
        <v>8.0000000000000004E-4</v>
      </c>
      <c r="E116" s="158">
        <f t="shared" si="20"/>
        <v>29027.328135435779</v>
      </c>
      <c r="F116" s="159">
        <f t="shared" si="21"/>
        <v>29027.5</v>
      </c>
      <c r="G116" s="159">
        <f t="shared" si="22"/>
        <v>-7.2938625002279878E-2</v>
      </c>
      <c r="H116" s="159"/>
      <c r="J116" s="159"/>
      <c r="K116" s="159">
        <f t="shared" si="29"/>
        <v>-7.2938625002279878E-2</v>
      </c>
      <c r="L116" s="159"/>
      <c r="M116" s="159">
        <f t="shared" ca="1" si="27"/>
        <v>-7.1733512774551519E-2</v>
      </c>
      <c r="N116" s="134">
        <f t="shared" si="23"/>
        <v>-7.0492943439206743E-2</v>
      </c>
      <c r="O116" s="160">
        <f t="shared" si="24"/>
        <v>42947.889499999997</v>
      </c>
      <c r="P116" s="161">
        <f t="shared" si="25"/>
        <v>5.9813583079558526E-6</v>
      </c>
      <c r="Q116" s="128">
        <v>1</v>
      </c>
      <c r="R116" s="161">
        <f t="shared" si="26"/>
        <v>5.9813583079558526E-6</v>
      </c>
    </row>
    <row r="117" spans="1:18" s="127" customFormat="1" ht="12.95" customHeight="1" x14ac:dyDescent="0.2">
      <c r="A117" s="184" t="s">
        <v>485</v>
      </c>
      <c r="B117" s="158"/>
      <c r="C117" s="123">
        <v>59401.894500000002</v>
      </c>
      <c r="D117" s="92">
        <v>1E-4</v>
      </c>
      <c r="E117" s="158">
        <f t="shared" ref="E117:E122" si="30">(C117-C$7)/C$8</f>
        <v>32409.794438424778</v>
      </c>
      <c r="F117" s="159">
        <f t="shared" ref="F117:F122" si="31">ROUND(2*E117,0)/2</f>
        <v>32410</v>
      </c>
      <c r="G117" s="159">
        <f t="shared" ref="G117:G122" si="32">C117-(C$7+F117*C$8)</f>
        <v>-8.723949999694014E-2</v>
      </c>
      <c r="H117" s="159"/>
      <c r="J117" s="159"/>
      <c r="K117" s="159">
        <f t="shared" si="29"/>
        <v>-8.723949999694014E-2</v>
      </c>
      <c r="L117" s="159"/>
      <c r="M117" s="159">
        <f t="shared" ca="1" si="27"/>
        <v>-8.2527941115967826E-2</v>
      </c>
      <c r="N117" s="134">
        <f t="shared" ref="N117:N122" si="33">+D$11+D$12*F117+D$13*F117^2</f>
        <v>-8.1825391038468795E-2</v>
      </c>
      <c r="O117" s="160">
        <f t="shared" ref="O117:O122" si="34">+C117-15018.5</f>
        <v>44383.394500000002</v>
      </c>
      <c r="P117" s="161">
        <f t="shared" ref="P117:P122" si="35">+(N117-G117)^2</f>
        <v>2.9312575814199669E-5</v>
      </c>
      <c r="Q117" s="128">
        <v>1</v>
      </c>
      <c r="R117" s="161">
        <f t="shared" ref="R117:R122" si="36">+Q117*P117</f>
        <v>2.9312575814199669E-5</v>
      </c>
    </row>
    <row r="118" spans="1:18" s="127" customFormat="1" ht="12.95" customHeight="1" x14ac:dyDescent="0.2">
      <c r="A118" s="126" t="s">
        <v>488</v>
      </c>
      <c r="B118" s="192" t="s">
        <v>44</v>
      </c>
      <c r="C118" s="190">
        <v>59402.779199999997</v>
      </c>
      <c r="D118" s="191">
        <v>2.9999999999999997E-4</v>
      </c>
      <c r="E118" s="158">
        <f t="shared" si="30"/>
        <v>32411.879048327384</v>
      </c>
      <c r="F118" s="159">
        <f t="shared" si="31"/>
        <v>32412</v>
      </c>
      <c r="G118" s="159">
        <f t="shared" si="32"/>
        <v>-5.1331400005437899E-2</v>
      </c>
      <c r="H118" s="159"/>
      <c r="J118" s="159"/>
      <c r="K118" s="159">
        <f t="shared" si="29"/>
        <v>-5.1331400005437899E-2</v>
      </c>
      <c r="L118" s="159"/>
      <c r="M118" s="159">
        <f t="shared" ca="1" si="27"/>
        <v>-8.2534323630877746E-2</v>
      </c>
      <c r="N118" s="134">
        <f t="shared" si="33"/>
        <v>-8.1832237929153895E-2</v>
      </c>
      <c r="O118" s="160">
        <f t="shared" si="34"/>
        <v>44384.279199999997</v>
      </c>
      <c r="P118" s="161">
        <f t="shared" si="35"/>
        <v>9.3030111404879192E-4</v>
      </c>
      <c r="Q118" s="128">
        <v>1</v>
      </c>
      <c r="R118" s="161">
        <f t="shared" si="36"/>
        <v>9.3030111404879192E-4</v>
      </c>
    </row>
    <row r="119" spans="1:18" s="127" customFormat="1" ht="12.95" customHeight="1" x14ac:dyDescent="0.2">
      <c r="A119" s="124" t="s">
        <v>486</v>
      </c>
      <c r="B119" s="125" t="s">
        <v>44</v>
      </c>
      <c r="C119" s="187">
        <v>59463.430399999997</v>
      </c>
      <c r="D119" s="188">
        <v>8.0000000000000004E-4</v>
      </c>
      <c r="E119" s="158">
        <f t="shared" si="30"/>
        <v>32554.790873946829</v>
      </c>
      <c r="F119" s="159">
        <f t="shared" si="31"/>
        <v>32555</v>
      </c>
      <c r="G119" s="159">
        <f t="shared" si="32"/>
        <v>-8.875225000520004E-2</v>
      </c>
      <c r="H119" s="159"/>
      <c r="J119" s="159"/>
      <c r="K119" s="159">
        <f t="shared" si="29"/>
        <v>-8.875225000520004E-2</v>
      </c>
      <c r="L119" s="159"/>
      <c r="M119" s="159">
        <f t="shared" ca="1" si="27"/>
        <v>-8.2990673446937627E-2</v>
      </c>
      <c r="N119" s="134">
        <f t="shared" si="33"/>
        <v>-8.2322238630291977E-2</v>
      </c>
      <c r="O119" s="160">
        <f t="shared" si="34"/>
        <v>44444.930399999997</v>
      </c>
      <c r="P119" s="161">
        <f t="shared" si="35"/>
        <v>4.134504628144707E-5</v>
      </c>
      <c r="Q119" s="128">
        <v>1</v>
      </c>
      <c r="R119" s="161">
        <f t="shared" si="36"/>
        <v>4.134504628144707E-5</v>
      </c>
    </row>
    <row r="120" spans="1:18" s="127" customFormat="1" ht="12.95" customHeight="1" x14ac:dyDescent="0.2">
      <c r="A120" s="185" t="s">
        <v>487</v>
      </c>
      <c r="B120" s="186" t="s">
        <v>44</v>
      </c>
      <c r="C120" s="189">
        <v>59790.211899999995</v>
      </c>
      <c r="D120" s="92"/>
      <c r="E120" s="158">
        <f t="shared" si="30"/>
        <v>33324.782906151653</v>
      </c>
      <c r="F120" s="159">
        <f t="shared" si="31"/>
        <v>33325</v>
      </c>
      <c r="G120" s="159">
        <f t="shared" si="32"/>
        <v>-9.2133750003995374E-2</v>
      </c>
      <c r="H120" s="159"/>
      <c r="J120" s="159"/>
      <c r="K120" s="159">
        <f t="shared" si="29"/>
        <v>-9.2133750003995374E-2</v>
      </c>
      <c r="L120" s="159"/>
      <c r="M120" s="159">
        <f t="shared" ca="1" si="27"/>
        <v>-8.544794168726004E-2</v>
      </c>
      <c r="N120" s="134">
        <f t="shared" si="33"/>
        <v>-8.4975893745862785E-2</v>
      </c>
      <c r="O120" s="160">
        <f t="shared" si="34"/>
        <v>44771.711899999995</v>
      </c>
      <c r="P120" s="161">
        <f t="shared" si="35"/>
        <v>5.1234906212087864E-5</v>
      </c>
      <c r="Q120" s="128">
        <v>1</v>
      </c>
      <c r="R120" s="161">
        <f t="shared" si="36"/>
        <v>5.1234906212087864E-5</v>
      </c>
    </row>
    <row r="121" spans="1:18" s="127" customFormat="1" ht="12.95" customHeight="1" x14ac:dyDescent="0.2">
      <c r="A121" s="185" t="s">
        <v>487</v>
      </c>
      <c r="B121" s="186" t="s">
        <v>44</v>
      </c>
      <c r="C121" s="189">
        <v>59790.212299999781</v>
      </c>
      <c r="D121" s="92"/>
      <c r="E121" s="158">
        <f t="shared" si="30"/>
        <v>33324.783848667219</v>
      </c>
      <c r="F121" s="159">
        <f t="shared" si="31"/>
        <v>33325</v>
      </c>
      <c r="G121" s="159">
        <f t="shared" si="32"/>
        <v>-9.1733750217827037E-2</v>
      </c>
      <c r="H121" s="159"/>
      <c r="J121" s="159"/>
      <c r="K121" s="159">
        <f t="shared" si="29"/>
        <v>-9.1733750217827037E-2</v>
      </c>
      <c r="L121" s="159"/>
      <c r="M121" s="159">
        <f t="shared" ca="1" si="27"/>
        <v>-8.544794168726004E-2</v>
      </c>
      <c r="N121" s="134">
        <f t="shared" si="33"/>
        <v>-8.4975893745862785E-2</v>
      </c>
      <c r="O121" s="160">
        <f t="shared" si="34"/>
        <v>44771.712299999781</v>
      </c>
      <c r="P121" s="161">
        <f t="shared" si="35"/>
        <v>4.566862409566913E-5</v>
      </c>
      <c r="Q121" s="128">
        <v>1</v>
      </c>
      <c r="R121" s="161">
        <f t="shared" si="36"/>
        <v>4.566862409566913E-5</v>
      </c>
    </row>
    <row r="122" spans="1:18" s="127" customFormat="1" ht="12.95" customHeight="1" x14ac:dyDescent="0.2">
      <c r="A122" s="185" t="s">
        <v>487</v>
      </c>
      <c r="B122" s="186" t="s">
        <v>44</v>
      </c>
      <c r="C122" s="189">
        <v>59790.212600000203</v>
      </c>
      <c r="D122" s="92"/>
      <c r="E122" s="158">
        <f t="shared" si="30"/>
        <v>33324.784555555256</v>
      </c>
      <c r="F122" s="159">
        <f t="shared" si="31"/>
        <v>33325</v>
      </c>
      <c r="G122" s="159">
        <f t="shared" si="32"/>
        <v>-9.1433749796124175E-2</v>
      </c>
      <c r="H122" s="159"/>
      <c r="J122" s="159"/>
      <c r="K122" s="159">
        <f t="shared" si="29"/>
        <v>-9.1433749796124175E-2</v>
      </c>
      <c r="L122" s="159"/>
      <c r="M122" s="159">
        <f t="shared" ca="1" si="27"/>
        <v>-8.544794168726004E-2</v>
      </c>
      <c r="N122" s="134">
        <f t="shared" si="33"/>
        <v>-8.4975893745862785E-2</v>
      </c>
      <c r="O122" s="160">
        <f t="shared" si="34"/>
        <v>44771.712600000203</v>
      </c>
      <c r="P122" s="161">
        <f t="shared" si="35"/>
        <v>4.1703904765897643E-5</v>
      </c>
      <c r="Q122" s="128">
        <v>1</v>
      </c>
      <c r="R122" s="161">
        <f t="shared" si="36"/>
        <v>4.1703904765897643E-5</v>
      </c>
    </row>
    <row r="123" spans="1:18" s="127" customFormat="1" ht="12.95" customHeight="1" x14ac:dyDescent="0.2">
      <c r="A123" s="158"/>
      <c r="B123" s="158"/>
      <c r="C123" s="92"/>
      <c r="D123" s="92"/>
      <c r="Q123" s="128"/>
    </row>
    <row r="124" spans="1:18" s="127" customFormat="1" ht="12.95" customHeight="1" x14ac:dyDescent="0.2">
      <c r="A124" s="158"/>
      <c r="B124" s="158"/>
      <c r="C124" s="92"/>
      <c r="D124" s="92"/>
      <c r="Q124" s="128"/>
    </row>
    <row r="125" spans="1:18" s="127" customFormat="1" ht="12.95" customHeight="1" x14ac:dyDescent="0.2">
      <c r="A125" s="158"/>
      <c r="B125" s="158"/>
      <c r="C125" s="92"/>
      <c r="D125" s="92"/>
      <c r="Q125" s="128"/>
    </row>
    <row r="126" spans="1:18" s="127" customFormat="1" ht="12.95" customHeight="1" x14ac:dyDescent="0.2">
      <c r="A126" s="158"/>
      <c r="B126" s="158"/>
      <c r="C126" s="92"/>
      <c r="D126" s="92"/>
      <c r="Q126" s="128"/>
    </row>
    <row r="127" spans="1:18" s="127" customFormat="1" ht="12.95" customHeight="1" x14ac:dyDescent="0.2">
      <c r="A127" s="158"/>
      <c r="B127" s="158"/>
      <c r="C127" s="92"/>
      <c r="D127" s="92"/>
      <c r="Q127" s="128"/>
    </row>
    <row r="128" spans="1:18" s="127" customFormat="1" ht="12.95" customHeight="1" x14ac:dyDescent="0.2">
      <c r="A128" s="158"/>
      <c r="B128" s="158"/>
      <c r="C128" s="92"/>
      <c r="D128" s="92"/>
      <c r="Q128" s="128"/>
    </row>
    <row r="129" spans="1:17" s="127" customFormat="1" ht="12.95" customHeight="1" x14ac:dyDescent="0.2">
      <c r="A129" s="158"/>
      <c r="B129" s="158"/>
      <c r="C129" s="92"/>
      <c r="D129" s="92"/>
      <c r="Q129" s="128"/>
    </row>
    <row r="130" spans="1:17" s="127" customFormat="1" ht="12.95" customHeight="1" x14ac:dyDescent="0.2">
      <c r="A130" s="158"/>
      <c r="B130" s="158"/>
      <c r="C130" s="92"/>
      <c r="D130" s="92"/>
      <c r="Q130" s="128"/>
    </row>
    <row r="131" spans="1:17" s="127" customFormat="1" ht="12.95" customHeight="1" x14ac:dyDescent="0.2">
      <c r="A131" s="158"/>
      <c r="B131" s="158"/>
      <c r="C131" s="92"/>
      <c r="D131" s="92"/>
      <c r="Q131" s="128"/>
    </row>
    <row r="132" spans="1:17" s="127" customFormat="1" ht="12.95" customHeight="1" x14ac:dyDescent="0.2">
      <c r="A132" s="158"/>
      <c r="B132" s="158"/>
      <c r="C132" s="92"/>
      <c r="D132" s="92"/>
      <c r="Q132" s="128"/>
    </row>
    <row r="133" spans="1:17" s="127" customFormat="1" ht="12.95" customHeight="1" x14ac:dyDescent="0.2">
      <c r="A133" s="158"/>
      <c r="B133" s="158"/>
      <c r="C133" s="92"/>
      <c r="D133" s="92"/>
      <c r="Q133" s="128"/>
    </row>
    <row r="134" spans="1:17" s="127" customFormat="1" ht="12.95" customHeight="1" x14ac:dyDescent="0.2">
      <c r="A134" s="158"/>
      <c r="B134" s="158"/>
      <c r="C134" s="92"/>
      <c r="D134" s="92"/>
      <c r="Q134" s="128"/>
    </row>
    <row r="135" spans="1:17" s="127" customFormat="1" ht="12.95" customHeight="1" x14ac:dyDescent="0.2">
      <c r="A135" s="158"/>
      <c r="B135" s="158"/>
      <c r="C135" s="92"/>
      <c r="D135" s="92"/>
      <c r="Q135" s="128"/>
    </row>
    <row r="136" spans="1:17" s="127" customFormat="1" ht="12.95" customHeight="1" x14ac:dyDescent="0.2">
      <c r="A136" s="158"/>
      <c r="B136" s="158"/>
      <c r="C136" s="92"/>
      <c r="D136" s="92"/>
      <c r="Q136" s="128"/>
    </row>
    <row r="137" spans="1:17" s="127" customFormat="1" ht="12.95" customHeight="1" x14ac:dyDescent="0.2">
      <c r="A137" s="158"/>
      <c r="B137" s="158"/>
      <c r="C137" s="92"/>
      <c r="D137" s="92"/>
      <c r="Q137" s="128"/>
    </row>
    <row r="138" spans="1:17" s="127" customFormat="1" ht="12.95" customHeight="1" x14ac:dyDescent="0.2">
      <c r="A138" s="158"/>
      <c r="B138" s="158"/>
      <c r="C138" s="92"/>
      <c r="D138" s="92"/>
      <c r="Q138" s="128"/>
    </row>
    <row r="139" spans="1:17" s="127" customFormat="1" ht="12.95" customHeight="1" x14ac:dyDescent="0.2">
      <c r="A139" s="158"/>
      <c r="B139" s="158"/>
      <c r="C139" s="92"/>
      <c r="D139" s="92"/>
      <c r="Q139" s="128"/>
    </row>
    <row r="140" spans="1:17" s="127" customFormat="1" ht="12.95" customHeight="1" x14ac:dyDescent="0.2">
      <c r="A140" s="158"/>
      <c r="B140" s="158"/>
      <c r="C140" s="92"/>
      <c r="D140" s="92"/>
      <c r="Q140" s="128"/>
    </row>
    <row r="141" spans="1:17" s="127" customFormat="1" ht="12.95" customHeight="1" x14ac:dyDescent="0.2">
      <c r="A141" s="158"/>
      <c r="B141" s="158"/>
      <c r="C141" s="92"/>
      <c r="D141" s="92"/>
      <c r="Q141" s="128"/>
    </row>
    <row r="142" spans="1:17" s="127" customFormat="1" ht="12.95" customHeight="1" x14ac:dyDescent="0.2">
      <c r="A142" s="158"/>
      <c r="B142" s="158"/>
      <c r="C142" s="92"/>
      <c r="D142" s="92"/>
      <c r="Q142" s="128"/>
    </row>
    <row r="143" spans="1:17" s="127" customFormat="1" ht="12.95" customHeight="1" x14ac:dyDescent="0.2">
      <c r="A143" s="158"/>
      <c r="B143" s="158"/>
      <c r="C143" s="92"/>
      <c r="D143" s="92"/>
      <c r="Q143" s="128"/>
    </row>
    <row r="144" spans="1:17" s="127" customFormat="1" ht="12.95" customHeight="1" x14ac:dyDescent="0.2">
      <c r="A144" s="158"/>
      <c r="B144" s="158"/>
      <c r="C144" s="92"/>
      <c r="D144" s="92"/>
      <c r="Q144" s="128"/>
    </row>
    <row r="145" spans="1:17" s="127" customFormat="1" ht="12.95" customHeight="1" x14ac:dyDescent="0.2">
      <c r="A145" s="158"/>
      <c r="B145" s="158"/>
      <c r="C145" s="92"/>
      <c r="D145" s="92"/>
      <c r="Q145" s="128"/>
    </row>
    <row r="146" spans="1:17" s="127" customFormat="1" ht="12.95" customHeight="1" x14ac:dyDescent="0.2">
      <c r="A146" s="158"/>
      <c r="B146" s="158"/>
      <c r="C146" s="92"/>
      <c r="D146" s="92"/>
      <c r="Q146" s="128"/>
    </row>
    <row r="147" spans="1:17" s="127" customFormat="1" ht="12.95" customHeight="1" x14ac:dyDescent="0.2">
      <c r="A147" s="158"/>
      <c r="B147" s="158"/>
      <c r="C147" s="92"/>
      <c r="D147" s="92"/>
      <c r="Q147" s="128"/>
    </row>
    <row r="148" spans="1:17" s="127" customFormat="1" ht="12.95" customHeight="1" x14ac:dyDescent="0.2">
      <c r="A148" s="158"/>
      <c r="B148" s="158"/>
      <c r="C148" s="92"/>
      <c r="D148" s="92"/>
      <c r="Q148" s="128"/>
    </row>
    <row r="149" spans="1:17" s="127" customFormat="1" ht="12.95" customHeight="1" x14ac:dyDescent="0.2">
      <c r="A149" s="158"/>
      <c r="B149" s="158"/>
      <c r="C149" s="92"/>
      <c r="D149" s="92"/>
      <c r="Q149" s="128"/>
    </row>
    <row r="150" spans="1:17" s="127" customFormat="1" ht="12.95" customHeight="1" x14ac:dyDescent="0.2">
      <c r="A150" s="158"/>
      <c r="B150" s="158"/>
      <c r="C150" s="92"/>
      <c r="D150" s="92"/>
      <c r="Q150" s="128"/>
    </row>
    <row r="151" spans="1:17" s="127" customFormat="1" ht="12.95" customHeight="1" x14ac:dyDescent="0.2">
      <c r="A151" s="158"/>
      <c r="B151" s="158"/>
      <c r="C151" s="92"/>
      <c r="D151" s="92"/>
      <c r="Q151" s="128"/>
    </row>
    <row r="152" spans="1:17" s="127" customFormat="1" ht="12.95" customHeight="1" x14ac:dyDescent="0.2">
      <c r="A152" s="158"/>
      <c r="B152" s="158"/>
      <c r="C152" s="92"/>
      <c r="D152" s="92"/>
      <c r="Q152" s="128"/>
    </row>
    <row r="153" spans="1:17" s="127" customFormat="1" ht="12.95" customHeight="1" x14ac:dyDescent="0.2">
      <c r="A153" s="158"/>
      <c r="B153" s="158"/>
      <c r="C153" s="92"/>
      <c r="D153" s="92"/>
      <c r="Q153" s="128"/>
    </row>
    <row r="154" spans="1:17" s="127" customFormat="1" ht="12.95" customHeight="1" x14ac:dyDescent="0.2">
      <c r="A154" s="158"/>
      <c r="B154" s="158"/>
      <c r="C154" s="92"/>
      <c r="D154" s="92"/>
      <c r="Q154" s="128"/>
    </row>
    <row r="155" spans="1:17" s="127" customFormat="1" ht="12.95" customHeight="1" x14ac:dyDescent="0.2">
      <c r="A155" s="158"/>
      <c r="B155" s="158"/>
      <c r="C155" s="92"/>
      <c r="D155" s="92"/>
      <c r="Q155" s="128"/>
    </row>
    <row r="156" spans="1:17" s="127" customFormat="1" ht="12.95" customHeight="1" x14ac:dyDescent="0.2">
      <c r="A156" s="158"/>
      <c r="B156" s="158"/>
      <c r="C156" s="92"/>
      <c r="D156" s="92"/>
      <c r="Q156" s="128"/>
    </row>
    <row r="157" spans="1:17" s="127" customFormat="1" ht="12.95" customHeight="1" x14ac:dyDescent="0.2">
      <c r="A157" s="158"/>
      <c r="B157" s="158"/>
      <c r="C157" s="92"/>
      <c r="D157" s="92"/>
      <c r="Q157" s="128"/>
    </row>
    <row r="158" spans="1:17" s="127" customFormat="1" ht="12.95" customHeight="1" x14ac:dyDescent="0.2">
      <c r="A158" s="158"/>
      <c r="B158" s="158"/>
      <c r="C158" s="92"/>
      <c r="D158" s="92"/>
      <c r="Q158" s="128"/>
    </row>
    <row r="159" spans="1:17" s="127" customFormat="1" ht="12.95" customHeight="1" x14ac:dyDescent="0.2">
      <c r="A159" s="158"/>
      <c r="B159" s="158"/>
      <c r="C159" s="92"/>
      <c r="D159" s="92"/>
      <c r="Q159" s="128"/>
    </row>
    <row r="160" spans="1:17" s="127" customFormat="1" ht="12.95" customHeight="1" x14ac:dyDescent="0.2">
      <c r="A160" s="158"/>
      <c r="B160" s="158"/>
      <c r="C160" s="92"/>
      <c r="D160" s="92"/>
      <c r="Q160" s="128"/>
    </row>
    <row r="161" spans="1:17" s="127" customFormat="1" ht="12.95" customHeight="1" x14ac:dyDescent="0.2">
      <c r="A161" s="158"/>
      <c r="B161" s="158"/>
      <c r="C161" s="92"/>
      <c r="D161" s="92"/>
      <c r="Q161" s="128"/>
    </row>
    <row r="162" spans="1:17" s="127" customFormat="1" ht="12.95" customHeight="1" x14ac:dyDescent="0.2">
      <c r="A162" s="158"/>
      <c r="B162" s="158"/>
      <c r="C162" s="92"/>
      <c r="D162" s="92"/>
      <c r="Q162" s="128"/>
    </row>
    <row r="163" spans="1:17" s="127" customFormat="1" ht="12.95" customHeight="1" x14ac:dyDescent="0.2">
      <c r="A163" s="158"/>
      <c r="B163" s="158"/>
      <c r="C163" s="92"/>
      <c r="D163" s="92"/>
      <c r="Q163" s="128"/>
    </row>
    <row r="164" spans="1:17" s="127" customFormat="1" ht="12.95" customHeight="1" x14ac:dyDescent="0.2">
      <c r="A164" s="158"/>
      <c r="B164" s="158"/>
      <c r="C164" s="92"/>
      <c r="D164" s="92"/>
      <c r="Q164" s="128"/>
    </row>
    <row r="165" spans="1:17" s="127" customFormat="1" ht="12.95" customHeight="1" x14ac:dyDescent="0.2">
      <c r="A165" s="158"/>
      <c r="B165" s="158"/>
      <c r="C165" s="92"/>
      <c r="D165" s="92"/>
      <c r="Q165" s="128"/>
    </row>
    <row r="166" spans="1:17" s="127" customFormat="1" ht="12.95" customHeight="1" x14ac:dyDescent="0.2">
      <c r="A166" s="158"/>
      <c r="B166" s="158"/>
      <c r="C166" s="92"/>
      <c r="D166" s="92"/>
      <c r="Q166" s="128"/>
    </row>
    <row r="167" spans="1:17" s="127" customFormat="1" ht="12.95" customHeight="1" x14ac:dyDescent="0.2">
      <c r="A167" s="158"/>
      <c r="B167" s="158"/>
      <c r="C167" s="92"/>
      <c r="D167" s="92"/>
      <c r="Q167" s="128"/>
    </row>
    <row r="168" spans="1:17" s="127" customFormat="1" ht="12.95" customHeight="1" x14ac:dyDescent="0.2">
      <c r="A168" s="158"/>
      <c r="B168" s="158"/>
      <c r="C168" s="92"/>
      <c r="D168" s="92"/>
      <c r="Q168" s="128"/>
    </row>
    <row r="169" spans="1:17" s="127" customFormat="1" ht="12.95" customHeight="1" x14ac:dyDescent="0.2">
      <c r="A169" s="158"/>
      <c r="B169" s="158"/>
      <c r="C169" s="92"/>
      <c r="D169" s="92"/>
      <c r="Q169" s="128"/>
    </row>
    <row r="170" spans="1:17" s="127" customFormat="1" ht="12.95" customHeight="1" x14ac:dyDescent="0.2">
      <c r="A170" s="158"/>
      <c r="B170" s="158"/>
      <c r="C170" s="92"/>
      <c r="D170" s="92"/>
      <c r="Q170" s="128"/>
    </row>
    <row r="171" spans="1:17" s="127" customFormat="1" ht="12.95" customHeight="1" x14ac:dyDescent="0.2">
      <c r="A171" s="158"/>
      <c r="B171" s="158"/>
      <c r="C171" s="92"/>
      <c r="D171" s="92"/>
      <c r="Q171" s="128"/>
    </row>
    <row r="172" spans="1:17" s="127" customFormat="1" ht="12.95" customHeight="1" x14ac:dyDescent="0.2">
      <c r="A172" s="158"/>
      <c r="B172" s="158"/>
      <c r="C172" s="92"/>
      <c r="D172" s="92"/>
      <c r="Q172" s="128"/>
    </row>
    <row r="173" spans="1:17" s="127" customFormat="1" ht="12.95" customHeight="1" x14ac:dyDescent="0.2">
      <c r="A173" s="158"/>
      <c r="B173" s="158"/>
      <c r="C173" s="92"/>
      <c r="D173" s="92"/>
      <c r="Q173" s="128"/>
    </row>
    <row r="174" spans="1:17" s="127" customFormat="1" ht="12.95" customHeight="1" x14ac:dyDescent="0.2">
      <c r="A174" s="158"/>
      <c r="B174" s="158"/>
      <c r="C174" s="92"/>
      <c r="D174" s="92"/>
      <c r="Q174" s="128"/>
    </row>
    <row r="175" spans="1:17" s="127" customFormat="1" ht="12.95" customHeight="1" x14ac:dyDescent="0.2">
      <c r="A175" s="158"/>
      <c r="B175" s="158"/>
      <c r="C175" s="92"/>
      <c r="D175" s="92"/>
      <c r="Q175" s="128"/>
    </row>
    <row r="176" spans="1:17" s="127" customFormat="1" ht="12.95" customHeight="1" x14ac:dyDescent="0.2">
      <c r="A176" s="158"/>
      <c r="B176" s="158"/>
      <c r="C176" s="92"/>
      <c r="D176" s="92"/>
      <c r="Q176" s="128"/>
    </row>
    <row r="177" spans="1:17" s="127" customFormat="1" ht="12.95" customHeight="1" x14ac:dyDescent="0.2">
      <c r="A177" s="158"/>
      <c r="B177" s="158"/>
      <c r="C177" s="92"/>
      <c r="D177" s="92"/>
      <c r="Q177" s="128"/>
    </row>
    <row r="178" spans="1:17" s="127" customFormat="1" ht="12.95" customHeight="1" x14ac:dyDescent="0.2">
      <c r="A178" s="158"/>
      <c r="B178" s="158"/>
      <c r="C178" s="92"/>
      <c r="D178" s="92"/>
      <c r="Q178" s="128"/>
    </row>
    <row r="179" spans="1:17" s="127" customFormat="1" ht="12.95" customHeight="1" x14ac:dyDescent="0.2">
      <c r="A179" s="158"/>
      <c r="B179" s="158"/>
      <c r="C179" s="92"/>
      <c r="D179" s="92"/>
      <c r="Q179" s="128"/>
    </row>
    <row r="180" spans="1:17" s="127" customFormat="1" ht="12.95" customHeight="1" x14ac:dyDescent="0.2">
      <c r="A180" s="158"/>
      <c r="B180" s="158"/>
      <c r="C180" s="92"/>
      <c r="D180" s="92"/>
      <c r="Q180" s="128"/>
    </row>
    <row r="181" spans="1:17" s="127" customFormat="1" ht="12.95" customHeight="1" x14ac:dyDescent="0.2">
      <c r="A181" s="158"/>
      <c r="B181" s="158"/>
      <c r="C181" s="92"/>
      <c r="D181" s="92"/>
      <c r="Q181" s="128"/>
    </row>
    <row r="182" spans="1:17" s="127" customFormat="1" ht="12.95" customHeight="1" x14ac:dyDescent="0.2">
      <c r="A182" s="158"/>
      <c r="B182" s="158"/>
      <c r="C182" s="92"/>
      <c r="D182" s="92"/>
      <c r="Q182" s="128"/>
    </row>
    <row r="183" spans="1:17" s="127" customFormat="1" ht="12.95" customHeight="1" x14ac:dyDescent="0.2">
      <c r="A183" s="158"/>
      <c r="B183" s="158"/>
      <c r="C183" s="92"/>
      <c r="D183" s="92"/>
      <c r="Q183" s="128"/>
    </row>
    <row r="184" spans="1:17" s="127" customFormat="1" ht="12.95" customHeight="1" x14ac:dyDescent="0.2">
      <c r="A184" s="158"/>
      <c r="B184" s="158"/>
      <c r="C184" s="92"/>
      <c r="D184" s="92"/>
      <c r="Q184" s="128"/>
    </row>
    <row r="185" spans="1:17" s="127" customFormat="1" ht="12.95" customHeight="1" x14ac:dyDescent="0.2">
      <c r="A185" s="158"/>
      <c r="B185" s="158"/>
      <c r="C185" s="92"/>
      <c r="D185" s="92"/>
      <c r="Q185" s="128"/>
    </row>
    <row r="186" spans="1:17" s="127" customFormat="1" ht="12.95" customHeight="1" x14ac:dyDescent="0.2">
      <c r="A186" s="158"/>
      <c r="B186" s="158"/>
      <c r="C186" s="92"/>
      <c r="D186" s="92"/>
      <c r="Q186" s="128"/>
    </row>
    <row r="187" spans="1:17" s="127" customFormat="1" ht="12.95" customHeight="1" x14ac:dyDescent="0.2">
      <c r="A187" s="158"/>
      <c r="B187" s="158"/>
      <c r="C187" s="92"/>
      <c r="D187" s="92"/>
      <c r="Q187" s="128"/>
    </row>
    <row r="188" spans="1:17" s="127" customFormat="1" ht="12.95" customHeight="1" x14ac:dyDescent="0.2">
      <c r="A188" s="158"/>
      <c r="B188" s="158"/>
      <c r="C188" s="92"/>
      <c r="D188" s="92"/>
      <c r="Q188" s="128"/>
    </row>
    <row r="189" spans="1:17" s="127" customFormat="1" ht="12.95" customHeight="1" x14ac:dyDescent="0.2">
      <c r="A189" s="158"/>
      <c r="B189" s="158"/>
      <c r="C189" s="92"/>
      <c r="D189" s="92"/>
      <c r="Q189" s="128"/>
    </row>
    <row r="190" spans="1:17" s="127" customFormat="1" ht="12.95" customHeight="1" x14ac:dyDescent="0.2">
      <c r="A190" s="158"/>
      <c r="B190" s="158"/>
      <c r="C190" s="92"/>
      <c r="D190" s="92"/>
      <c r="Q190" s="128"/>
    </row>
    <row r="191" spans="1:17" s="127" customFormat="1" ht="12.95" customHeight="1" x14ac:dyDescent="0.2">
      <c r="A191" s="158"/>
      <c r="B191" s="158"/>
      <c r="C191" s="92"/>
      <c r="D191" s="92"/>
      <c r="Q191" s="128"/>
    </row>
    <row r="192" spans="1:17" s="127" customFormat="1" ht="12.95" customHeight="1" x14ac:dyDescent="0.2">
      <c r="A192" s="158"/>
      <c r="B192" s="158"/>
      <c r="C192" s="92"/>
      <c r="D192" s="92"/>
      <c r="Q192" s="128"/>
    </row>
    <row r="193" spans="1:17" s="127" customFormat="1" ht="12.95" customHeight="1" x14ac:dyDescent="0.2">
      <c r="A193" s="158"/>
      <c r="B193" s="158"/>
      <c r="C193" s="92"/>
      <c r="D193" s="92"/>
      <c r="Q193" s="128"/>
    </row>
    <row r="194" spans="1:17" s="127" customFormat="1" ht="12.95" customHeight="1" x14ac:dyDescent="0.2">
      <c r="A194" s="158"/>
      <c r="B194" s="158"/>
      <c r="C194" s="92"/>
      <c r="D194" s="92"/>
      <c r="Q194" s="128"/>
    </row>
    <row r="195" spans="1:17" s="127" customFormat="1" ht="12.95" customHeight="1" x14ac:dyDescent="0.2">
      <c r="A195" s="158"/>
      <c r="B195" s="158"/>
      <c r="C195" s="92"/>
      <c r="D195" s="92"/>
      <c r="Q195" s="128"/>
    </row>
    <row r="196" spans="1:17" s="127" customFormat="1" ht="12.95" customHeight="1" x14ac:dyDescent="0.2">
      <c r="A196" s="158"/>
      <c r="B196" s="158"/>
      <c r="C196" s="92"/>
      <c r="D196" s="92"/>
      <c r="Q196" s="128"/>
    </row>
    <row r="197" spans="1:17" s="127" customFormat="1" ht="12.95" customHeight="1" x14ac:dyDescent="0.2">
      <c r="A197" s="158"/>
      <c r="B197" s="158"/>
      <c r="C197" s="92"/>
      <c r="D197" s="92"/>
      <c r="Q197" s="128"/>
    </row>
    <row r="198" spans="1:17" s="127" customFormat="1" ht="12.95" customHeight="1" x14ac:dyDescent="0.2">
      <c r="A198" s="158"/>
      <c r="B198" s="158"/>
      <c r="C198" s="92"/>
      <c r="D198" s="92"/>
      <c r="Q198" s="128"/>
    </row>
    <row r="199" spans="1:17" s="127" customFormat="1" ht="12.95" customHeight="1" x14ac:dyDescent="0.2">
      <c r="A199" s="158"/>
      <c r="B199" s="158"/>
      <c r="C199" s="92"/>
      <c r="D199" s="92"/>
      <c r="Q199" s="128"/>
    </row>
    <row r="200" spans="1:17" s="127" customFormat="1" ht="12.95" customHeight="1" x14ac:dyDescent="0.2">
      <c r="A200" s="158"/>
      <c r="B200" s="158"/>
      <c r="C200" s="92"/>
      <c r="D200" s="92"/>
      <c r="Q200" s="128"/>
    </row>
    <row r="201" spans="1:17" s="127" customFormat="1" ht="12.95" customHeight="1" x14ac:dyDescent="0.2">
      <c r="A201" s="158"/>
      <c r="B201" s="158"/>
      <c r="C201" s="92"/>
      <c r="D201" s="92"/>
      <c r="Q201" s="128"/>
    </row>
    <row r="202" spans="1:17" s="127" customFormat="1" ht="12.95" customHeight="1" x14ac:dyDescent="0.2">
      <c r="A202" s="158"/>
      <c r="B202" s="158"/>
      <c r="C202" s="92"/>
      <c r="D202" s="92"/>
      <c r="Q202" s="128"/>
    </row>
    <row r="203" spans="1:17" s="127" customFormat="1" ht="12.95" customHeight="1" x14ac:dyDescent="0.2">
      <c r="A203" s="158"/>
      <c r="B203" s="158"/>
      <c r="C203" s="92"/>
      <c r="D203" s="92"/>
      <c r="Q203" s="128"/>
    </row>
    <row r="204" spans="1:17" s="127" customFormat="1" ht="12.95" customHeight="1" x14ac:dyDescent="0.2">
      <c r="A204" s="158"/>
      <c r="B204" s="158"/>
      <c r="C204" s="92"/>
      <c r="D204" s="92"/>
      <c r="Q204" s="128"/>
    </row>
    <row r="205" spans="1:17" s="127" customFormat="1" ht="12.95" customHeight="1" x14ac:dyDescent="0.2">
      <c r="A205" s="158"/>
      <c r="B205" s="158"/>
      <c r="C205" s="92"/>
      <c r="D205" s="92"/>
      <c r="Q205" s="128"/>
    </row>
    <row r="206" spans="1:17" s="127" customFormat="1" ht="12.95" customHeight="1" x14ac:dyDescent="0.2">
      <c r="A206" s="158"/>
      <c r="B206" s="158"/>
      <c r="C206" s="92"/>
      <c r="D206" s="92"/>
      <c r="Q206" s="128"/>
    </row>
    <row r="207" spans="1:17" s="127" customFormat="1" ht="12.95" customHeight="1" x14ac:dyDescent="0.2">
      <c r="A207" s="158"/>
      <c r="B207" s="158"/>
      <c r="C207" s="92"/>
      <c r="D207" s="92"/>
      <c r="Q207" s="128"/>
    </row>
    <row r="208" spans="1:17" s="127" customFormat="1" ht="12.95" customHeight="1" x14ac:dyDescent="0.2">
      <c r="A208" s="158"/>
      <c r="B208" s="158"/>
      <c r="C208" s="92"/>
      <c r="D208" s="92"/>
      <c r="Q208" s="128"/>
    </row>
    <row r="209" spans="1:17" s="127" customFormat="1" ht="12.95" customHeight="1" x14ac:dyDescent="0.2">
      <c r="A209" s="158"/>
      <c r="B209" s="158"/>
      <c r="C209" s="92"/>
      <c r="D209" s="92"/>
      <c r="Q209" s="128"/>
    </row>
    <row r="210" spans="1:17" s="127" customFormat="1" ht="12.95" customHeight="1" x14ac:dyDescent="0.2">
      <c r="A210" s="158"/>
      <c r="B210" s="158"/>
      <c r="C210" s="92"/>
      <c r="D210" s="92"/>
      <c r="Q210" s="128"/>
    </row>
    <row r="211" spans="1:17" s="127" customFormat="1" ht="12.95" customHeight="1" x14ac:dyDescent="0.2">
      <c r="A211" s="158"/>
      <c r="B211" s="158"/>
      <c r="C211" s="92"/>
      <c r="D211" s="92"/>
      <c r="Q211" s="128"/>
    </row>
    <row r="212" spans="1:17" s="127" customFormat="1" ht="12.95" customHeight="1" x14ac:dyDescent="0.2">
      <c r="A212" s="158"/>
      <c r="B212" s="158"/>
      <c r="C212" s="92"/>
      <c r="D212" s="92"/>
      <c r="Q212" s="128"/>
    </row>
    <row r="213" spans="1:17" s="127" customFormat="1" ht="12.95" customHeight="1" x14ac:dyDescent="0.2">
      <c r="A213" s="158"/>
      <c r="B213" s="158"/>
      <c r="C213" s="92"/>
      <c r="D213" s="92"/>
      <c r="Q213" s="128"/>
    </row>
    <row r="214" spans="1:17" s="127" customFormat="1" ht="12.95" customHeight="1" x14ac:dyDescent="0.2">
      <c r="A214" s="158"/>
      <c r="B214" s="158"/>
      <c r="C214" s="92"/>
      <c r="D214" s="92"/>
      <c r="Q214" s="128"/>
    </row>
    <row r="215" spans="1:17" s="127" customFormat="1" ht="12.95" customHeight="1" x14ac:dyDescent="0.2">
      <c r="A215" s="158"/>
      <c r="B215" s="158"/>
      <c r="C215" s="92"/>
      <c r="D215" s="92"/>
      <c r="Q215" s="128"/>
    </row>
    <row r="216" spans="1:17" s="127" customFormat="1" ht="12.95" customHeight="1" x14ac:dyDescent="0.2">
      <c r="A216" s="158"/>
      <c r="B216" s="158"/>
      <c r="C216" s="92"/>
      <c r="D216" s="92"/>
      <c r="Q216" s="128"/>
    </row>
    <row r="217" spans="1:17" s="127" customFormat="1" ht="12.95" customHeight="1" x14ac:dyDescent="0.2">
      <c r="A217" s="158"/>
      <c r="B217" s="158"/>
      <c r="C217" s="92"/>
      <c r="D217" s="92"/>
      <c r="Q217" s="128"/>
    </row>
    <row r="218" spans="1:17" s="127" customFormat="1" ht="12.95" customHeight="1" x14ac:dyDescent="0.2">
      <c r="A218" s="158"/>
      <c r="B218" s="158"/>
      <c r="C218" s="92"/>
      <c r="D218" s="92"/>
      <c r="Q218" s="128"/>
    </row>
    <row r="219" spans="1:17" s="127" customFormat="1" ht="12.95" customHeight="1" x14ac:dyDescent="0.2">
      <c r="A219" s="158"/>
      <c r="B219" s="158"/>
      <c r="C219" s="92"/>
      <c r="D219" s="92"/>
      <c r="Q219" s="128"/>
    </row>
    <row r="220" spans="1:17" s="127" customFormat="1" ht="12.95" customHeight="1" x14ac:dyDescent="0.2">
      <c r="A220" s="158"/>
      <c r="B220" s="158"/>
      <c r="C220" s="92"/>
      <c r="D220" s="92"/>
      <c r="Q220" s="128"/>
    </row>
    <row r="221" spans="1:17" s="127" customFormat="1" ht="12.95" customHeight="1" x14ac:dyDescent="0.2">
      <c r="A221" s="158"/>
      <c r="B221" s="158"/>
      <c r="C221" s="92"/>
      <c r="D221" s="92"/>
      <c r="Q221" s="128"/>
    </row>
    <row r="222" spans="1:17" s="127" customFormat="1" ht="12.95" customHeight="1" x14ac:dyDescent="0.2">
      <c r="A222" s="158"/>
      <c r="B222" s="158"/>
      <c r="C222" s="92"/>
      <c r="D222" s="92"/>
      <c r="Q222" s="128"/>
    </row>
    <row r="223" spans="1:17" s="127" customFormat="1" ht="12.95" customHeight="1" x14ac:dyDescent="0.2">
      <c r="A223" s="158"/>
      <c r="B223" s="158"/>
      <c r="C223" s="92"/>
      <c r="D223" s="92"/>
      <c r="Q223" s="128"/>
    </row>
    <row r="224" spans="1:17" s="127" customFormat="1" ht="12.95" customHeight="1" x14ac:dyDescent="0.2">
      <c r="A224" s="158"/>
      <c r="B224" s="158"/>
      <c r="C224" s="92"/>
      <c r="D224" s="92"/>
      <c r="Q224" s="128"/>
    </row>
    <row r="225" spans="1:17" s="127" customFormat="1" ht="12.95" customHeight="1" x14ac:dyDescent="0.2">
      <c r="A225" s="158"/>
      <c r="B225" s="158"/>
      <c r="C225" s="92"/>
      <c r="D225" s="92"/>
      <c r="Q225" s="128"/>
    </row>
    <row r="226" spans="1:17" s="127" customFormat="1" ht="12.95" customHeight="1" x14ac:dyDescent="0.2">
      <c r="A226" s="158"/>
      <c r="B226" s="158"/>
      <c r="C226" s="92"/>
      <c r="D226" s="92"/>
      <c r="Q226" s="128"/>
    </row>
    <row r="227" spans="1:17" s="127" customFormat="1" ht="12.95" customHeight="1" x14ac:dyDescent="0.2">
      <c r="A227" s="158"/>
      <c r="B227" s="158"/>
      <c r="C227" s="92"/>
      <c r="D227" s="92"/>
      <c r="Q227" s="128"/>
    </row>
    <row r="228" spans="1:17" s="127" customFormat="1" ht="12.95" customHeight="1" x14ac:dyDescent="0.2">
      <c r="A228" s="158"/>
      <c r="B228" s="158"/>
      <c r="C228" s="92"/>
      <c r="D228" s="92"/>
      <c r="Q228" s="128"/>
    </row>
    <row r="229" spans="1:17" s="127" customFormat="1" ht="12.95" customHeight="1" x14ac:dyDescent="0.2">
      <c r="A229" s="158"/>
      <c r="B229" s="158"/>
      <c r="C229" s="92"/>
      <c r="D229" s="92"/>
      <c r="Q229" s="128"/>
    </row>
    <row r="230" spans="1:17" s="127" customFormat="1" ht="12.95" customHeight="1" x14ac:dyDescent="0.2">
      <c r="A230" s="158"/>
      <c r="B230" s="158"/>
      <c r="C230" s="92"/>
      <c r="D230" s="92"/>
      <c r="Q230" s="128"/>
    </row>
    <row r="231" spans="1:17" s="127" customFormat="1" ht="12.95" customHeight="1" x14ac:dyDescent="0.2">
      <c r="A231" s="158"/>
      <c r="B231" s="158"/>
      <c r="C231" s="92"/>
      <c r="D231" s="92"/>
      <c r="Q231" s="128"/>
    </row>
    <row r="232" spans="1:17" s="127" customFormat="1" ht="12.95" customHeight="1" x14ac:dyDescent="0.2">
      <c r="A232" s="158"/>
      <c r="B232" s="158"/>
      <c r="C232" s="92"/>
      <c r="D232" s="92"/>
      <c r="Q232" s="128"/>
    </row>
    <row r="233" spans="1:17" s="127" customFormat="1" ht="12.95" customHeight="1" x14ac:dyDescent="0.2">
      <c r="A233" s="158"/>
      <c r="B233" s="158"/>
      <c r="C233" s="92"/>
      <c r="D233" s="92"/>
      <c r="Q233" s="128"/>
    </row>
    <row r="234" spans="1:17" s="127" customFormat="1" ht="12.95" customHeight="1" x14ac:dyDescent="0.2">
      <c r="A234" s="158"/>
      <c r="B234" s="158"/>
      <c r="C234" s="92"/>
      <c r="D234" s="92"/>
      <c r="Q234" s="128"/>
    </row>
    <row r="235" spans="1:17" s="127" customFormat="1" ht="12.95" customHeight="1" x14ac:dyDescent="0.2">
      <c r="A235" s="158"/>
      <c r="B235" s="158"/>
      <c r="C235" s="92"/>
      <c r="D235" s="92"/>
      <c r="Q235" s="128"/>
    </row>
    <row r="236" spans="1:17" s="127" customFormat="1" ht="12.95" customHeight="1" x14ac:dyDescent="0.2">
      <c r="A236" s="158"/>
      <c r="B236" s="158"/>
      <c r="C236" s="92"/>
      <c r="D236" s="92"/>
      <c r="Q236" s="128"/>
    </row>
    <row r="237" spans="1:17" s="127" customFormat="1" ht="12.95" customHeight="1" x14ac:dyDescent="0.2">
      <c r="A237" s="158"/>
      <c r="B237" s="158"/>
      <c r="C237" s="92"/>
      <c r="D237" s="92"/>
      <c r="Q237" s="128"/>
    </row>
    <row r="238" spans="1:17" s="127" customFormat="1" ht="12.95" customHeight="1" x14ac:dyDescent="0.2">
      <c r="A238" s="158"/>
      <c r="B238" s="158"/>
      <c r="C238" s="92"/>
      <c r="D238" s="92"/>
      <c r="Q238" s="128"/>
    </row>
    <row r="239" spans="1:17" s="127" customFormat="1" ht="12.95" customHeight="1" x14ac:dyDescent="0.2">
      <c r="A239" s="158"/>
      <c r="B239" s="158"/>
      <c r="C239" s="92"/>
      <c r="D239" s="92"/>
      <c r="Q239" s="128"/>
    </row>
    <row r="240" spans="1:17" s="127" customFormat="1" ht="12.95" customHeight="1" x14ac:dyDescent="0.2">
      <c r="A240" s="158"/>
      <c r="B240" s="158"/>
      <c r="C240" s="92"/>
      <c r="D240" s="92"/>
      <c r="Q240" s="128"/>
    </row>
    <row r="241" spans="1:17" s="127" customFormat="1" ht="12.95" customHeight="1" x14ac:dyDescent="0.2">
      <c r="A241" s="158"/>
      <c r="B241" s="158"/>
      <c r="C241" s="92"/>
      <c r="D241" s="92"/>
      <c r="Q241" s="128"/>
    </row>
    <row r="242" spans="1:17" s="127" customFormat="1" ht="12.95" customHeight="1" x14ac:dyDescent="0.2">
      <c r="A242" s="158"/>
      <c r="B242" s="158"/>
      <c r="C242" s="92"/>
      <c r="D242" s="92"/>
      <c r="Q242" s="128"/>
    </row>
    <row r="243" spans="1:17" s="127" customFormat="1" ht="12.95" customHeight="1" x14ac:dyDescent="0.2">
      <c r="A243" s="158"/>
      <c r="B243" s="158"/>
      <c r="C243" s="92"/>
      <c r="D243" s="92"/>
      <c r="Q243" s="128"/>
    </row>
    <row r="244" spans="1:17" s="127" customFormat="1" ht="12.95" customHeight="1" x14ac:dyDescent="0.2">
      <c r="A244" s="158"/>
      <c r="B244" s="158"/>
      <c r="C244" s="92"/>
      <c r="D244" s="92"/>
      <c r="Q244" s="128"/>
    </row>
    <row r="245" spans="1:17" s="127" customFormat="1" ht="12.95" customHeight="1" x14ac:dyDescent="0.2">
      <c r="A245" s="158"/>
      <c r="B245" s="158"/>
      <c r="C245" s="92"/>
      <c r="D245" s="92"/>
      <c r="Q245" s="128"/>
    </row>
    <row r="246" spans="1:17" s="127" customFormat="1" ht="12.95" customHeight="1" x14ac:dyDescent="0.2">
      <c r="A246" s="158"/>
      <c r="B246" s="158"/>
      <c r="C246" s="92"/>
      <c r="D246" s="92"/>
      <c r="Q246" s="128"/>
    </row>
    <row r="247" spans="1:17" s="127" customFormat="1" ht="12.95" customHeight="1" x14ac:dyDescent="0.2">
      <c r="A247" s="158"/>
      <c r="B247" s="158"/>
      <c r="C247" s="92"/>
      <c r="D247" s="92"/>
      <c r="Q247" s="128"/>
    </row>
    <row r="248" spans="1:17" s="127" customFormat="1" ht="12.95" customHeight="1" x14ac:dyDescent="0.2">
      <c r="A248" s="158"/>
      <c r="B248" s="158"/>
      <c r="C248" s="92"/>
      <c r="D248" s="92"/>
      <c r="Q248" s="128"/>
    </row>
    <row r="249" spans="1:17" s="127" customFormat="1" ht="12.95" customHeight="1" x14ac:dyDescent="0.2">
      <c r="A249" s="158"/>
      <c r="B249" s="158"/>
      <c r="C249" s="158"/>
      <c r="D249" s="158"/>
      <c r="Q249" s="128"/>
    </row>
    <row r="250" spans="1:17" s="127" customFormat="1" ht="12.95" customHeight="1" x14ac:dyDescent="0.2">
      <c r="A250" s="158"/>
      <c r="B250" s="158"/>
      <c r="C250" s="158"/>
      <c r="D250" s="158"/>
      <c r="Q250" s="128"/>
    </row>
    <row r="251" spans="1:17" s="127" customFormat="1" ht="12.95" customHeight="1" x14ac:dyDescent="0.2">
      <c r="A251" s="158"/>
      <c r="B251" s="158"/>
      <c r="C251" s="158"/>
      <c r="D251" s="158"/>
      <c r="Q251" s="128"/>
    </row>
    <row r="252" spans="1:17" s="127" customFormat="1" ht="12.95" customHeight="1" x14ac:dyDescent="0.2">
      <c r="A252" s="158"/>
      <c r="B252" s="158"/>
      <c r="C252" s="158"/>
      <c r="D252" s="158"/>
      <c r="Q252" s="128"/>
    </row>
    <row r="253" spans="1:17" s="127" customFormat="1" ht="12.95" customHeight="1" x14ac:dyDescent="0.2">
      <c r="A253" s="158"/>
      <c r="B253" s="158"/>
      <c r="C253" s="158"/>
      <c r="D253" s="158"/>
      <c r="Q253" s="128"/>
    </row>
    <row r="254" spans="1:17" s="127" customFormat="1" ht="12.95" customHeight="1" x14ac:dyDescent="0.2">
      <c r="A254" s="158"/>
      <c r="B254" s="158"/>
      <c r="C254" s="158"/>
      <c r="D254" s="158"/>
      <c r="Q254" s="128"/>
    </row>
    <row r="255" spans="1:17" s="127" customFormat="1" ht="12.95" customHeight="1" x14ac:dyDescent="0.2">
      <c r="A255" s="158"/>
      <c r="B255" s="158"/>
      <c r="C255" s="158"/>
      <c r="D255" s="158"/>
      <c r="Q255" s="128"/>
    </row>
    <row r="256" spans="1:17" s="127" customFormat="1" ht="12.95" customHeight="1" x14ac:dyDescent="0.2">
      <c r="A256" s="158"/>
      <c r="B256" s="158"/>
      <c r="C256" s="158"/>
      <c r="D256" s="158"/>
      <c r="Q256" s="128"/>
    </row>
    <row r="257" spans="1:17" s="127" customFormat="1" ht="12.95" customHeight="1" x14ac:dyDescent="0.2">
      <c r="A257" s="158"/>
      <c r="B257" s="158"/>
      <c r="C257" s="158"/>
      <c r="D257" s="158"/>
      <c r="Q257" s="128"/>
    </row>
    <row r="258" spans="1:17" s="127" customFormat="1" ht="12.95" customHeight="1" x14ac:dyDescent="0.2">
      <c r="A258" s="158"/>
      <c r="B258" s="158"/>
      <c r="C258" s="158"/>
      <c r="D258" s="158"/>
      <c r="Q258" s="128"/>
    </row>
    <row r="259" spans="1:17" s="127" customFormat="1" ht="12.95" customHeight="1" x14ac:dyDescent="0.2">
      <c r="A259" s="158"/>
      <c r="B259" s="158"/>
      <c r="C259" s="158"/>
      <c r="D259" s="158"/>
      <c r="Q259" s="128"/>
    </row>
    <row r="260" spans="1:17" s="127" customFormat="1" ht="12.95" customHeight="1" x14ac:dyDescent="0.2">
      <c r="A260" s="158"/>
      <c r="B260" s="158"/>
      <c r="C260" s="158"/>
      <c r="D260" s="158"/>
      <c r="Q260" s="128"/>
    </row>
    <row r="261" spans="1:17" s="127" customFormat="1" ht="12.95" customHeight="1" x14ac:dyDescent="0.2">
      <c r="A261" s="158"/>
      <c r="B261" s="158"/>
      <c r="C261" s="158"/>
      <c r="D261" s="158"/>
      <c r="Q261" s="128"/>
    </row>
    <row r="262" spans="1:17" s="127" customFormat="1" ht="12.95" customHeight="1" x14ac:dyDescent="0.2">
      <c r="A262" s="158"/>
      <c r="B262" s="158"/>
      <c r="C262" s="158"/>
      <c r="D262" s="158"/>
      <c r="Q262" s="128"/>
    </row>
    <row r="263" spans="1:17" s="127" customFormat="1" ht="12.95" customHeight="1" x14ac:dyDescent="0.2">
      <c r="A263" s="158"/>
      <c r="B263" s="158"/>
      <c r="C263" s="158"/>
      <c r="D263" s="158"/>
      <c r="Q263" s="128"/>
    </row>
    <row r="264" spans="1:17" s="127" customFormat="1" ht="12.95" customHeight="1" x14ac:dyDescent="0.2">
      <c r="A264" s="158"/>
      <c r="B264" s="158"/>
      <c r="C264" s="158"/>
      <c r="D264" s="158"/>
      <c r="Q264" s="128"/>
    </row>
    <row r="265" spans="1:17" s="127" customFormat="1" ht="12.95" customHeight="1" x14ac:dyDescent="0.2">
      <c r="A265" s="158"/>
      <c r="B265" s="158"/>
      <c r="C265" s="158"/>
      <c r="D265" s="158"/>
      <c r="Q265" s="128"/>
    </row>
    <row r="266" spans="1:17" s="127" customFormat="1" ht="12.95" customHeight="1" x14ac:dyDescent="0.2">
      <c r="A266" s="158"/>
      <c r="B266" s="158"/>
      <c r="C266" s="158"/>
      <c r="D266" s="158"/>
      <c r="Q266" s="128"/>
    </row>
    <row r="267" spans="1:17" s="127" customFormat="1" ht="12.95" customHeight="1" x14ac:dyDescent="0.2">
      <c r="A267" s="158"/>
      <c r="B267" s="158"/>
      <c r="C267" s="158"/>
      <c r="D267" s="158"/>
      <c r="Q267" s="128"/>
    </row>
    <row r="268" spans="1:17" s="127" customFormat="1" ht="12.95" customHeight="1" x14ac:dyDescent="0.2">
      <c r="A268" s="158"/>
      <c r="B268" s="158"/>
      <c r="C268" s="158"/>
      <c r="D268" s="158"/>
      <c r="Q268" s="128"/>
    </row>
    <row r="269" spans="1:17" s="127" customFormat="1" ht="12.95" customHeight="1" x14ac:dyDescent="0.2">
      <c r="A269" s="158"/>
      <c r="B269" s="158"/>
      <c r="C269" s="158"/>
      <c r="D269" s="158"/>
      <c r="Q269" s="128"/>
    </row>
    <row r="270" spans="1:17" x14ac:dyDescent="0.2">
      <c r="A270" s="27"/>
      <c r="B270" s="27"/>
      <c r="C270" s="27"/>
      <c r="D270" s="27"/>
    </row>
    <row r="271" spans="1:17" x14ac:dyDescent="0.2">
      <c r="A271" s="27"/>
      <c r="B271" s="27"/>
      <c r="C271" s="27"/>
      <c r="D271" s="27"/>
    </row>
    <row r="272" spans="1:17" x14ac:dyDescent="0.2">
      <c r="A272" s="27"/>
      <c r="B272" s="27"/>
      <c r="C272" s="27"/>
      <c r="D272" s="27"/>
    </row>
    <row r="273" spans="1:4" x14ac:dyDescent="0.2">
      <c r="A273" s="27"/>
      <c r="B273" s="27"/>
      <c r="C273" s="27"/>
      <c r="D273" s="27"/>
    </row>
  </sheetData>
  <sortState xmlns:xlrd2="http://schemas.microsoft.com/office/spreadsheetml/2017/richdata2" ref="A21:S122">
    <sortCondition ref="C21:C122"/>
  </sortState>
  <phoneticPr fontId="0" type="noConversion"/>
  <hyperlinks>
    <hyperlink ref="H2095" r:id="rId1" display="http://vsolj.cetus-net.org/bulletin.html" xr:uid="{00000000-0004-0000-0000-000000000000}"/>
    <hyperlink ref="H64732" r:id="rId2" display="http://vsolj.cetus-net.org/bulletin.html" xr:uid="{00000000-0004-0000-0000-000001000000}"/>
    <hyperlink ref="H64725" r:id="rId3" display="https://www.aavso.org/ejaavso" xr:uid="{00000000-0004-0000-0000-000002000000}"/>
    <hyperlink ref="I64732" r:id="rId4" display="http://vsolj.cetus-net.org/bulletin.html" xr:uid="{00000000-0004-0000-0000-000003000000}"/>
    <hyperlink ref="AQ58383" r:id="rId5" display="http://cdsbib.u-strasbg.fr/cgi-bin/cdsbib?1990RMxAA..21..381G" xr:uid="{00000000-0004-0000-0000-000004000000}"/>
    <hyperlink ref="H64729" r:id="rId6" display="https://www.aavso.org/ejaavso" xr:uid="{00000000-0004-0000-0000-000005000000}"/>
    <hyperlink ref="AP5747" r:id="rId7" display="http://cdsbib.u-strasbg.fr/cgi-bin/cdsbib?1990RMxAA..21..381G" xr:uid="{00000000-0004-0000-0000-000006000000}"/>
    <hyperlink ref="AP5750" r:id="rId8" display="http://cdsbib.u-strasbg.fr/cgi-bin/cdsbib?1990RMxAA..21..381G" xr:uid="{00000000-0004-0000-0000-000007000000}"/>
    <hyperlink ref="AP5748" r:id="rId9" display="http://cdsbib.u-strasbg.fr/cgi-bin/cdsbib?1990RMxAA..21..381G" xr:uid="{00000000-0004-0000-0000-000008000000}"/>
    <hyperlink ref="AP5732" r:id="rId10" display="http://cdsbib.u-strasbg.fr/cgi-bin/cdsbib?1990RMxAA..21..381G" xr:uid="{00000000-0004-0000-0000-000009000000}"/>
    <hyperlink ref="AQ5961" r:id="rId11" display="http://cdsbib.u-strasbg.fr/cgi-bin/cdsbib?1990RMxAA..21..381G" xr:uid="{00000000-0004-0000-0000-00000A000000}"/>
    <hyperlink ref="AQ5965" r:id="rId12" display="http://cdsbib.u-strasbg.fr/cgi-bin/cdsbib?1990RMxAA..21..381G" xr:uid="{00000000-0004-0000-0000-00000B000000}"/>
    <hyperlink ref="AQ109" r:id="rId13" display="http://cdsbib.u-strasbg.fr/cgi-bin/cdsbib?1990RMxAA..21..381G" xr:uid="{00000000-0004-0000-0000-00000C000000}"/>
    <hyperlink ref="I2853" r:id="rId14" display="http://vsolj.cetus-net.org/bulletin.html" xr:uid="{00000000-0004-0000-0000-00000D000000}"/>
    <hyperlink ref="H2853" r:id="rId15" display="http://vsolj.cetus-net.org/bulletin.html" xr:uid="{00000000-0004-0000-0000-00000E000000}"/>
    <hyperlink ref="AQ770" r:id="rId16" display="http://cdsbib.u-strasbg.fr/cgi-bin/cdsbib?1990RMxAA..21..381G" xr:uid="{00000000-0004-0000-0000-00000F000000}"/>
    <hyperlink ref="AQ769" r:id="rId17" display="http://cdsbib.u-strasbg.fr/cgi-bin/cdsbib?1990RMxAA..21..381G" xr:uid="{00000000-0004-0000-0000-000010000000}"/>
    <hyperlink ref="AP4023" r:id="rId18" display="http://cdsbib.u-strasbg.fr/cgi-bin/cdsbib?1990RMxAA..21..381G" xr:uid="{00000000-0004-0000-0000-000011000000}"/>
    <hyperlink ref="AP4041" r:id="rId19" display="http://cdsbib.u-strasbg.fr/cgi-bin/cdsbib?1990RMxAA..21..381G" xr:uid="{00000000-0004-0000-0000-000012000000}"/>
    <hyperlink ref="AP4042" r:id="rId20" display="http://cdsbib.u-strasbg.fr/cgi-bin/cdsbib?1990RMxAA..21..381G" xr:uid="{00000000-0004-0000-0000-000013000000}"/>
    <hyperlink ref="AP40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40"/>
  <sheetViews>
    <sheetView workbookViewId="0">
      <selection activeCell="F10" sqref="F10"/>
    </sheetView>
  </sheetViews>
  <sheetFormatPr defaultRowHeight="12.75" x14ac:dyDescent="0.2"/>
  <cols>
    <col min="5" max="6" width="13.140625" bestFit="1" customWidth="1"/>
  </cols>
  <sheetData>
    <row r="1" spans="1:26" ht="18.75" thickBot="1" x14ac:dyDescent="0.25">
      <c r="A1" s="48" t="s">
        <v>79</v>
      </c>
      <c r="B1" s="8"/>
      <c r="C1" s="8"/>
      <c r="D1" s="16" t="s">
        <v>80</v>
      </c>
      <c r="E1" s="8"/>
      <c r="F1" s="8"/>
      <c r="G1" s="8"/>
      <c r="H1" s="8"/>
      <c r="I1" s="8"/>
      <c r="J1" s="8"/>
      <c r="K1" s="49" t="s">
        <v>81</v>
      </c>
      <c r="L1" s="8" t="s">
        <v>82</v>
      </c>
      <c r="M1" s="8">
        <f ca="1">F18*H18-G18*G18</f>
        <v>79447.625826413409</v>
      </c>
      <c r="N1" s="8"/>
      <c r="O1" s="8"/>
      <c r="P1" s="8"/>
      <c r="Q1" s="8"/>
      <c r="R1" s="8">
        <v>1</v>
      </c>
      <c r="S1" s="8" t="s">
        <v>83</v>
      </c>
      <c r="Y1" s="41" t="s">
        <v>138</v>
      </c>
      <c r="Z1" s="39" t="s">
        <v>145</v>
      </c>
    </row>
    <row r="2" spans="1:26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49" t="s">
        <v>84</v>
      </c>
      <c r="L2" s="8" t="s">
        <v>85</v>
      </c>
      <c r="M2" s="8">
        <f ca="1">+D18*H18-F18*G18</f>
        <v>19510.736731623194</v>
      </c>
      <c r="N2" s="8"/>
      <c r="O2" s="8"/>
      <c r="P2" s="8"/>
      <c r="Q2" s="8"/>
      <c r="R2" s="8">
        <v>2</v>
      </c>
      <c r="S2" s="8" t="s">
        <v>32</v>
      </c>
      <c r="Y2">
        <v>-4.2</v>
      </c>
      <c r="Z2">
        <f ca="1">+E$4+E$5*Y2+E$6*Y2^2</f>
        <v>5.9113801630024096E-2</v>
      </c>
    </row>
    <row r="3" spans="1:26" ht="13.5" thickBot="1" x14ac:dyDescent="0.25">
      <c r="A3" s="8" t="s">
        <v>86</v>
      </c>
      <c r="B3" s="8" t="s">
        <v>87</v>
      </c>
      <c r="C3" s="8"/>
      <c r="D3" s="8"/>
      <c r="E3" s="50" t="s">
        <v>88</v>
      </c>
      <c r="F3" s="50" t="s">
        <v>89</v>
      </c>
      <c r="G3" s="50" t="s">
        <v>90</v>
      </c>
      <c r="H3" s="50" t="s">
        <v>91</v>
      </c>
      <c r="I3" s="8"/>
      <c r="J3" s="8"/>
      <c r="K3" s="49" t="s">
        <v>92</v>
      </c>
      <c r="L3" s="8" t="s">
        <v>93</v>
      </c>
      <c r="M3" s="8">
        <f ca="1">+D18*G18-F18*F18</f>
        <v>-12727.739880681973</v>
      </c>
      <c r="N3" s="8"/>
      <c r="O3" s="8"/>
      <c r="P3" s="8"/>
      <c r="Q3" s="8"/>
      <c r="R3" s="8">
        <v>3</v>
      </c>
      <c r="S3" s="8" t="s">
        <v>94</v>
      </c>
      <c r="Y3">
        <v>-3.9</v>
      </c>
      <c r="Z3">
        <f t="shared" ref="Z3:Z24" ca="1" si="0">+E$4+E$5*Y3+E$6*Y3^2</f>
        <v>5.827937186298391E-2</v>
      </c>
    </row>
    <row r="4" spans="1:26" x14ac:dyDescent="0.2">
      <c r="A4" s="8" t="s">
        <v>95</v>
      </c>
      <c r="B4" s="8" t="s">
        <v>96</v>
      </c>
      <c r="C4" s="8"/>
      <c r="D4" s="51" t="s">
        <v>97</v>
      </c>
      <c r="E4" s="52">
        <f ca="1">(E18*M1-I18*M2+J18*M3)/M7</f>
        <v>9.4184415108323535E-3</v>
      </c>
      <c r="F4" s="53">
        <f ca="1">+E7/M7*M18</f>
        <v>1.3165711134163365E-3</v>
      </c>
      <c r="G4" s="54">
        <f>+B18</f>
        <v>1</v>
      </c>
      <c r="H4" s="55">
        <f ca="1">ABS(F4/E4)</f>
        <v>0.13978651477551987</v>
      </c>
      <c r="I4" s="8"/>
      <c r="J4" s="8"/>
      <c r="K4" s="49" t="s">
        <v>98</v>
      </c>
      <c r="L4" s="8" t="s">
        <v>99</v>
      </c>
      <c r="M4" s="8">
        <f ca="1">+D17*H18-F18*F18</f>
        <v>8326.9710739249749</v>
      </c>
      <c r="N4" s="8"/>
      <c r="O4" s="8"/>
      <c r="P4" s="8"/>
      <c r="Q4" s="8"/>
      <c r="R4" s="8">
        <v>4</v>
      </c>
      <c r="S4" s="8" t="s">
        <v>100</v>
      </c>
      <c r="Y4">
        <v>-3.6</v>
      </c>
      <c r="Z4">
        <f t="shared" ca="1" si="0"/>
        <v>5.7027213047804948E-2</v>
      </c>
    </row>
    <row r="5" spans="1:26" x14ac:dyDescent="0.2">
      <c r="A5" s="8" t="s">
        <v>101</v>
      </c>
      <c r="B5" s="56">
        <v>40323</v>
      </c>
      <c r="C5" s="8"/>
      <c r="D5" s="57" t="s">
        <v>102</v>
      </c>
      <c r="E5" s="58">
        <f ca="1">+(-E18*M2+I18*M4-J18*M5)/M7</f>
        <v>-2.1579239723045821E-2</v>
      </c>
      <c r="F5" s="59">
        <f ca="1">N18*E7/M7</f>
        <v>4.2623331165224138E-4</v>
      </c>
      <c r="G5" s="60">
        <f>+B18/A18</f>
        <v>1E-4</v>
      </c>
      <c r="H5" s="55">
        <f ca="1">ABS(F5/E5)</f>
        <v>1.9752007815040867E-2</v>
      </c>
      <c r="I5" s="8"/>
      <c r="J5" s="8"/>
      <c r="K5" s="49" t="s">
        <v>103</v>
      </c>
      <c r="L5" s="8" t="s">
        <v>104</v>
      </c>
      <c r="M5" s="8">
        <f ca="1">+D17*G18-D18*F18</f>
        <v>-2982.8704631938454</v>
      </c>
      <c r="N5" s="8"/>
      <c r="O5" s="8"/>
      <c r="P5" s="8"/>
      <c r="Q5" s="8"/>
      <c r="R5" s="8">
        <v>5</v>
      </c>
      <c r="S5" s="8" t="s">
        <v>34</v>
      </c>
      <c r="Y5">
        <v>-3.3</v>
      </c>
      <c r="Z5">
        <f t="shared" ca="1" si="0"/>
        <v>5.5357325184487209E-2</v>
      </c>
    </row>
    <row r="6" spans="1:26" ht="13.5" thickBot="1" x14ac:dyDescent="0.25">
      <c r="A6" s="8"/>
      <c r="B6" s="8"/>
      <c r="C6" s="8"/>
      <c r="D6" s="61" t="s">
        <v>105</v>
      </c>
      <c r="E6" s="62">
        <f ca="1">+(E18*M3-I18*M5+J18*M6)/M7</f>
        <v>-2.3207169341043481E-3</v>
      </c>
      <c r="F6" s="63">
        <f ca="1">O18*E7/M7</f>
        <v>2.40019404646693E-4</v>
      </c>
      <c r="G6" s="64">
        <f>+B18/A18^2</f>
        <v>1E-8</v>
      </c>
      <c r="H6" s="55">
        <f ca="1">ABS(F6/E6)</f>
        <v>0.10342467929606655</v>
      </c>
      <c r="I6" s="8"/>
      <c r="J6" s="8"/>
      <c r="K6" s="65" t="s">
        <v>106</v>
      </c>
      <c r="L6" s="66" t="s">
        <v>107</v>
      </c>
      <c r="M6" s="66">
        <f ca="1">+D17*F18-D18*D18</f>
        <v>2640.4928001200005</v>
      </c>
      <c r="N6" s="8"/>
      <c r="O6" s="8"/>
      <c r="P6" s="8"/>
      <c r="Q6" s="8"/>
      <c r="R6" s="8">
        <v>6</v>
      </c>
      <c r="S6" s="8" t="s">
        <v>108</v>
      </c>
      <c r="Y6">
        <v>-3</v>
      </c>
      <c r="Z6">
        <f t="shared" ca="1" si="0"/>
        <v>5.326970827303068E-2</v>
      </c>
    </row>
    <row r="7" spans="1:26" x14ac:dyDescent="0.2">
      <c r="A7" s="8"/>
      <c r="B7" s="8"/>
      <c r="C7" s="8"/>
      <c r="D7" s="16" t="s">
        <v>109</v>
      </c>
      <c r="E7" s="67">
        <f ca="1">SQRT(L18/(D17-3))</f>
        <v>2.9874127269883428E-3</v>
      </c>
      <c r="F7" s="8"/>
      <c r="G7" s="68">
        <f>+B22</f>
        <v>5.5621999999857508E-2</v>
      </c>
      <c r="H7" s="8"/>
      <c r="I7" s="8"/>
      <c r="J7" s="8"/>
      <c r="K7" s="49" t="s">
        <v>110</v>
      </c>
      <c r="L7" s="8" t="s">
        <v>111</v>
      </c>
      <c r="M7" s="8">
        <f ca="1">+D17*M1-D18*M2+F18*M3</f>
        <v>409055.96772850421</v>
      </c>
      <c r="N7" s="8"/>
      <c r="O7" s="8"/>
      <c r="P7" s="8"/>
      <c r="Q7" s="8"/>
      <c r="R7" s="8">
        <v>7</v>
      </c>
      <c r="S7" s="8" t="s">
        <v>112</v>
      </c>
      <c r="Y7">
        <v>-2.7</v>
      </c>
      <c r="Z7">
        <f t="shared" ca="1" si="0"/>
        <v>5.0764362313435368E-2</v>
      </c>
    </row>
    <row r="8" spans="1:26" x14ac:dyDescent="0.2">
      <c r="A8" s="8"/>
      <c r="B8" s="8"/>
      <c r="C8" s="8"/>
      <c r="D8" s="16" t="s">
        <v>113</v>
      </c>
      <c r="E8" s="8"/>
      <c r="F8" s="69">
        <f ca="1">CORREL(E21:E341,K21:K341)</f>
        <v>0.98155545786813247</v>
      </c>
      <c r="G8" s="67"/>
      <c r="H8" s="8"/>
      <c r="I8" s="68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114</v>
      </c>
      <c r="Y8">
        <v>-2.4</v>
      </c>
      <c r="Z8">
        <f t="shared" ca="1" si="0"/>
        <v>4.784128730570128E-2</v>
      </c>
    </row>
    <row r="9" spans="1:26" x14ac:dyDescent="0.2">
      <c r="A9" s="8"/>
      <c r="B9" s="8"/>
      <c r="C9" s="8"/>
      <c r="D9" s="8"/>
      <c r="E9" s="70">
        <f ca="1">E6*G6</f>
        <v>-2.3207169341043481E-11</v>
      </c>
      <c r="F9" s="71">
        <f ca="1">H6</f>
        <v>0.10342467929606655</v>
      </c>
      <c r="G9" s="72">
        <f ca="1">F8</f>
        <v>0.98155545786813247</v>
      </c>
      <c r="H9" s="8"/>
      <c r="I9" s="68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44</v>
      </c>
      <c r="Y9">
        <v>-2.1</v>
      </c>
      <c r="Z9">
        <f t="shared" ca="1" si="0"/>
        <v>4.4500483249828401E-2</v>
      </c>
    </row>
    <row r="10" spans="1:26" x14ac:dyDescent="0.2">
      <c r="A10" s="89" t="s">
        <v>156</v>
      </c>
      <c r="B10" s="89">
        <f>Active!C8</f>
        <v>0.42439595000000002</v>
      </c>
      <c r="C10" s="8"/>
      <c r="D10" s="8" t="s">
        <v>158</v>
      </c>
      <c r="E10" s="8">
        <f ca="1">2*E9*365.24/B10</f>
        <v>-3.9944709793402693E-8</v>
      </c>
      <c r="F10" s="8">
        <f ca="1">+F9*E10</f>
        <v>-4.1312687999571227E-9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115</v>
      </c>
      <c r="Y10">
        <v>-1.8</v>
      </c>
      <c r="Z10">
        <f t="shared" ca="1" si="0"/>
        <v>4.0741950145816747E-2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116</v>
      </c>
      <c r="Y11">
        <v>-1.5</v>
      </c>
      <c r="Z11">
        <f t="shared" ca="1" si="0"/>
        <v>3.6565687993666302E-2</v>
      </c>
    </row>
    <row r="12" spans="1:26" x14ac:dyDescent="0.2">
      <c r="A12" s="23">
        <v>21</v>
      </c>
      <c r="B12" s="8" t="s">
        <v>117</v>
      </c>
      <c r="C12" s="73">
        <v>21</v>
      </c>
      <c r="D12" s="9" t="str">
        <f>D$15&amp;$C12</f>
        <v>D21</v>
      </c>
      <c r="E12" s="9" t="str">
        <f t="shared" ref="E12:O12" si="1">E15&amp;$C12</f>
        <v>E21</v>
      </c>
      <c r="F12" s="9" t="str">
        <f t="shared" si="1"/>
        <v>F21</v>
      </c>
      <c r="G12" s="9" t="str">
        <f t="shared" si="1"/>
        <v>G21</v>
      </c>
      <c r="H12" s="9" t="str">
        <f t="shared" si="1"/>
        <v>H21</v>
      </c>
      <c r="I12" s="9" t="str">
        <f t="shared" si="1"/>
        <v>I21</v>
      </c>
      <c r="J12" s="9" t="str">
        <f t="shared" si="1"/>
        <v>J21</v>
      </c>
      <c r="K12" s="9" t="str">
        <f t="shared" si="1"/>
        <v>K21</v>
      </c>
      <c r="L12" s="9" t="str">
        <f t="shared" si="1"/>
        <v>L21</v>
      </c>
      <c r="M12" s="9" t="str">
        <f t="shared" si="1"/>
        <v>M21</v>
      </c>
      <c r="N12" s="9" t="str">
        <f t="shared" si="1"/>
        <v>N21</v>
      </c>
      <c r="O12" s="9" t="str">
        <f t="shared" si="1"/>
        <v>O21</v>
      </c>
      <c r="P12" s="8"/>
      <c r="Q12" s="8"/>
      <c r="R12" s="8">
        <v>12</v>
      </c>
      <c r="S12" s="8" t="s">
        <v>118</v>
      </c>
      <c r="Y12">
        <v>-1.2</v>
      </c>
      <c r="Z12">
        <f t="shared" ca="1" si="0"/>
        <v>3.197169679337708E-2</v>
      </c>
    </row>
    <row r="13" spans="1:26" x14ac:dyDescent="0.2">
      <c r="A13" s="23">
        <f>20+COUNT(A21:A1448)</f>
        <v>52</v>
      </c>
      <c r="B13" s="8" t="s">
        <v>119</v>
      </c>
      <c r="C13" s="73">
        <v>52</v>
      </c>
      <c r="D13" s="9" t="str">
        <f>D$15&amp;$C13</f>
        <v>D52</v>
      </c>
      <c r="E13" s="9" t="str">
        <f t="shared" ref="E13:O13" si="2">E$15&amp;$C13</f>
        <v>E52</v>
      </c>
      <c r="F13" s="9" t="str">
        <f t="shared" si="2"/>
        <v>F52</v>
      </c>
      <c r="G13" s="9" t="str">
        <f t="shared" si="2"/>
        <v>G52</v>
      </c>
      <c r="H13" s="9" t="str">
        <f t="shared" si="2"/>
        <v>H52</v>
      </c>
      <c r="I13" s="9" t="str">
        <f t="shared" si="2"/>
        <v>I52</v>
      </c>
      <c r="J13" s="9" t="str">
        <f t="shared" si="2"/>
        <v>J52</v>
      </c>
      <c r="K13" s="9" t="str">
        <f t="shared" si="2"/>
        <v>K52</v>
      </c>
      <c r="L13" s="9" t="str">
        <f t="shared" si="2"/>
        <v>L52</v>
      </c>
      <c r="M13" s="9" t="str">
        <f t="shared" si="2"/>
        <v>M52</v>
      </c>
      <c r="N13" s="9" t="str">
        <f t="shared" si="2"/>
        <v>N52</v>
      </c>
      <c r="O13" s="9" t="str">
        <f t="shared" si="2"/>
        <v>O52</v>
      </c>
      <c r="P13" s="8"/>
      <c r="Q13" s="8"/>
      <c r="R13" s="8">
        <v>13</v>
      </c>
      <c r="S13" s="8" t="s">
        <v>120</v>
      </c>
      <c r="Y13">
        <v>-0.9</v>
      </c>
      <c r="Z13">
        <f t="shared" ca="1" si="0"/>
        <v>2.6959976544949069E-2</v>
      </c>
    </row>
    <row r="14" spans="1:26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121</v>
      </c>
      <c r="Y14">
        <v>-0.6</v>
      </c>
      <c r="Z14">
        <f t="shared" ca="1" si="0"/>
        <v>2.1530527248382281E-2</v>
      </c>
    </row>
    <row r="15" spans="1:26" x14ac:dyDescent="0.2">
      <c r="A15" s="9"/>
      <c r="B15" s="8"/>
      <c r="C15" s="8"/>
      <c r="D15" s="9" t="str">
        <f t="shared" ref="D15:O15" si="3">VLOOKUP(D16,$R1:$S26,2,FALSE)</f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8"/>
      <c r="Q15" s="8"/>
      <c r="R15" s="8">
        <v>15</v>
      </c>
      <c r="S15" s="8" t="s">
        <v>122</v>
      </c>
      <c r="Y15">
        <v>-0.3</v>
      </c>
      <c r="Z15">
        <f t="shared" ca="1" si="0"/>
        <v>1.5683348903676706E-2</v>
      </c>
    </row>
    <row r="16" spans="1:26" x14ac:dyDescent="0.2">
      <c r="A16" s="9"/>
      <c r="B16" s="8"/>
      <c r="C16" s="8"/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8"/>
      <c r="Q16" s="8"/>
      <c r="R16" s="8">
        <v>16</v>
      </c>
      <c r="S16" s="8" t="s">
        <v>123</v>
      </c>
      <c r="Y16">
        <v>0</v>
      </c>
      <c r="Z16">
        <f t="shared" ca="1" si="0"/>
        <v>9.4184415108323535E-3</v>
      </c>
    </row>
    <row r="17" spans="1:26" x14ac:dyDescent="0.2">
      <c r="A17" s="16" t="s">
        <v>124</v>
      </c>
      <c r="B17" s="8"/>
      <c r="C17" s="8" t="s">
        <v>125</v>
      </c>
      <c r="D17" s="8">
        <f>C13-C12+1</f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126</v>
      </c>
      <c r="Y17">
        <v>0.3</v>
      </c>
      <c r="Z17">
        <f t="shared" ca="1" si="0"/>
        <v>2.7358050698492163E-3</v>
      </c>
    </row>
    <row r="18" spans="1:26" x14ac:dyDescent="0.2">
      <c r="A18" s="74">
        <v>10000</v>
      </c>
      <c r="B18" s="74">
        <v>1</v>
      </c>
      <c r="C18" s="8" t="s">
        <v>127</v>
      </c>
      <c r="D18" s="8">
        <f ca="1">SUM(INDIRECT(D12):INDIRECT(D13))</f>
        <v>33.131799999999998</v>
      </c>
      <c r="E18" s="8">
        <f ca="1">SUM(INDIRECT(E12):INDIRECT(E13))</f>
        <v>-0.68467282827987219</v>
      </c>
      <c r="F18" s="8">
        <f ca="1">SUM(INDIRECT(F12):INDIRECT(F13))</f>
        <v>116.81903035500001</v>
      </c>
      <c r="G18" s="8">
        <f ca="1">SUM(INDIRECT(G12):INDIRECT(G13))</f>
        <v>27.736071460060735</v>
      </c>
      <c r="H18" s="8">
        <f ca="1">SUM(INDIRECT(H12):INDIRECT(H13))</f>
        <v>686.6767789689809</v>
      </c>
      <c r="I18" s="8">
        <f ca="1">SUM(INDIRECT(I12):INDIRECT(I13))</f>
        <v>-2.2731835105186073</v>
      </c>
      <c r="J18" s="8">
        <f ca="1">SUM(INDIRECT(J12):INDIRECT(J13))</f>
        <v>-1.0918525594710038</v>
      </c>
      <c r="K18" s="8"/>
      <c r="L18" s="8">
        <f ca="1">SUM(INDIRECT(L12):INDIRECT(L13))</f>
        <v>2.5881440923978584E-4</v>
      </c>
      <c r="M18" s="8">
        <f ca="1">SQRT(SUM(INDIRECT(M12):INDIRECT(M13)))</f>
        <v>180273.47410574759</v>
      </c>
      <c r="N18" s="8">
        <f ca="1">SQRT(SUM(INDIRECT(N12):INDIRECT(N13)))</f>
        <v>58362.635400499545</v>
      </c>
      <c r="O18" s="8">
        <f ca="1">SQRT(SUM(INDIRECT(O12):INDIRECT(O13)))</f>
        <v>32865.016927323129</v>
      </c>
      <c r="P18" s="8"/>
      <c r="Q18" s="8"/>
      <c r="R18" s="8">
        <v>18</v>
      </c>
      <c r="S18" s="8" t="s">
        <v>128</v>
      </c>
      <c r="Y18">
        <v>0.6</v>
      </c>
      <c r="Z18">
        <f t="shared" ca="1" si="0"/>
        <v>-4.3645604192727042E-3</v>
      </c>
    </row>
    <row r="19" spans="1:26" x14ac:dyDescent="0.2">
      <c r="A19" s="75" t="s">
        <v>129</v>
      </c>
      <c r="B19" s="8"/>
      <c r="C19" s="8"/>
      <c r="D19" s="76" t="s">
        <v>130</v>
      </c>
      <c r="E19" s="76" t="s">
        <v>131</v>
      </c>
      <c r="F19" s="76" t="s">
        <v>132</v>
      </c>
      <c r="G19" s="76" t="s">
        <v>133</v>
      </c>
      <c r="H19" s="76" t="s">
        <v>134</v>
      </c>
      <c r="I19" s="76" t="s">
        <v>135</v>
      </c>
      <c r="J19" s="76" t="s">
        <v>136</v>
      </c>
      <c r="K19" s="77"/>
      <c r="L19" s="77"/>
      <c r="M19" s="77"/>
      <c r="N19" s="77"/>
      <c r="O19" s="77"/>
      <c r="P19" s="8"/>
      <c r="Q19" s="8"/>
      <c r="R19" s="8">
        <v>19</v>
      </c>
      <c r="S19" s="8" t="s">
        <v>137</v>
      </c>
      <c r="Y19">
        <v>0.89999999999999902</v>
      </c>
      <c r="Z19">
        <f t="shared" ca="1" si="0"/>
        <v>-1.1882654956533381E-2</v>
      </c>
    </row>
    <row r="20" spans="1:26" ht="15" thickBot="1" x14ac:dyDescent="0.25">
      <c r="A20" s="41" t="s">
        <v>138</v>
      </c>
      <c r="B20" s="41" t="s">
        <v>139</v>
      </c>
      <c r="C20" s="8"/>
      <c r="D20" s="41" t="s">
        <v>138</v>
      </c>
      <c r="E20" s="41" t="s">
        <v>139</v>
      </c>
      <c r="F20" s="41" t="s">
        <v>140</v>
      </c>
      <c r="G20" s="41" t="s">
        <v>141</v>
      </c>
      <c r="H20" s="41" t="s">
        <v>142</v>
      </c>
      <c r="I20" s="41" t="s">
        <v>143</v>
      </c>
      <c r="J20" s="41" t="s">
        <v>144</v>
      </c>
      <c r="K20" s="39" t="s">
        <v>145</v>
      </c>
      <c r="L20" s="41" t="s">
        <v>146</v>
      </c>
      <c r="M20" s="41" t="s">
        <v>147</v>
      </c>
      <c r="N20" s="41" t="s">
        <v>148</v>
      </c>
      <c r="O20" s="41" t="s">
        <v>149</v>
      </c>
      <c r="P20" s="50" t="s">
        <v>150</v>
      </c>
      <c r="Q20" s="8"/>
      <c r="R20" s="8">
        <v>20</v>
      </c>
      <c r="S20" s="8" t="s">
        <v>151</v>
      </c>
      <c r="Y20">
        <v>1.2</v>
      </c>
      <c r="Z20">
        <f t="shared" ca="1" si="0"/>
        <v>-1.9818478541932891E-2</v>
      </c>
    </row>
    <row r="21" spans="1:26" x14ac:dyDescent="0.2">
      <c r="A21" s="78">
        <v>-39812</v>
      </c>
      <c r="B21" s="78">
        <v>5.1561399999627611E-2</v>
      </c>
      <c r="C21" s="8">
        <v>0.2</v>
      </c>
      <c r="D21" s="79">
        <f t="shared" ref="D21:E51" si="4">A21/A$18</f>
        <v>-3.9811999999999999</v>
      </c>
      <c r="E21" s="79">
        <f t="shared" si="4"/>
        <v>5.1561399999627611E-2</v>
      </c>
      <c r="F21" s="23">
        <f>D21*D21</f>
        <v>15.849953439999998</v>
      </c>
      <c r="G21" s="23">
        <f>D21*F21</f>
        <v>-63.10183463532799</v>
      </c>
      <c r="H21" s="23">
        <f>F21*F21</f>
        <v>251.22102405016778</v>
      </c>
      <c r="I21" s="23">
        <f>E21*D21</f>
        <v>-0.20527624567851743</v>
      </c>
      <c r="J21" s="23">
        <f>I21*D21</f>
        <v>0.81724578929531355</v>
      </c>
      <c r="K21" s="23">
        <f t="shared" ref="K21:K84" ca="1" si="5">+E$4+E$5*D21+E$6*D21^2</f>
        <v>5.8546455343248906E-2</v>
      </c>
      <c r="L21" s="23">
        <f ca="1">+(K21-E21)^2</f>
        <v>4.8790998153452408E-5</v>
      </c>
      <c r="M21" s="23">
        <f t="shared" ref="M21:M84" ca="1" si="6">(M$1-M$2*D21+M$3*F21)^2</f>
        <v>1990080079.7480812</v>
      </c>
      <c r="N21" s="23">
        <f t="shared" ref="N21:N84" ca="1" si="7">(-M$2+M$4*D21-M$5*F21)^2</f>
        <v>28984398.097430427</v>
      </c>
      <c r="O21" s="23">
        <f t="shared" ref="O21:O84" ca="1" si="8">+(M$3-D21*M$5+F21*M$6)^2</f>
        <v>297512276.04680908</v>
      </c>
      <c r="P21" s="8">
        <f ca="1">+E21-K21</f>
        <v>-6.985055343621295E-3</v>
      </c>
      <c r="Q21" s="8"/>
      <c r="R21" s="8">
        <v>21</v>
      </c>
      <c r="S21" s="8" t="s">
        <v>152</v>
      </c>
      <c r="Y21">
        <v>1.5</v>
      </c>
      <c r="Z21">
        <f t="shared" ca="1" si="0"/>
        <v>-2.8172031175471162E-2</v>
      </c>
    </row>
    <row r="22" spans="1:26" x14ac:dyDescent="0.2">
      <c r="A22" s="78">
        <v>-26760</v>
      </c>
      <c r="B22" s="78">
        <v>5.5621999999857508E-2</v>
      </c>
      <c r="C22" s="8">
        <v>0.1</v>
      </c>
      <c r="D22" s="79">
        <f t="shared" si="4"/>
        <v>-2.6760000000000002</v>
      </c>
      <c r="E22" s="79">
        <f t="shared" si="4"/>
        <v>5.5621999999857508E-2</v>
      </c>
      <c r="F22" s="23">
        <f t="shared" ref="F22:F85" si="9">D22*D22</f>
        <v>7.1609760000000007</v>
      </c>
      <c r="G22" s="23">
        <f t="shared" ref="G22:G85" si="10">D22*F22</f>
        <v>-19.162771776000003</v>
      </c>
      <c r="H22" s="23">
        <f t="shared" ref="H22:H85" si="11">F22*F22</f>
        <v>51.279577272576013</v>
      </c>
      <c r="I22" s="23">
        <f t="shared" ref="I22:I85" si="12">E22*D22</f>
        <v>-0.1488444719996187</v>
      </c>
      <c r="J22" s="23">
        <f t="shared" ref="J22:J85" si="13">I22*D22</f>
        <v>0.39830780707097968</v>
      </c>
      <c r="K22" s="23">
        <f t="shared" ca="1" si="5"/>
        <v>5.0545888741788149E-2</v>
      </c>
      <c r="L22" s="23">
        <f t="shared" ref="L22:L85" ca="1" si="14">+(K22-E22)^2</f>
        <v>2.576690550429849E-5</v>
      </c>
      <c r="M22" s="23">
        <f t="shared" ca="1" si="6"/>
        <v>1641490952.1606989</v>
      </c>
      <c r="N22" s="23">
        <f t="shared" ca="1" si="7"/>
        <v>417525777.8552714</v>
      </c>
      <c r="O22" s="23">
        <f t="shared" ca="1" si="8"/>
        <v>3245026.3611794389</v>
      </c>
      <c r="P22" s="8">
        <f t="shared" ref="P22:P85" ca="1" si="15">+E22-K22</f>
        <v>5.0761112580693588E-3</v>
      </c>
      <c r="Q22" s="8"/>
      <c r="R22" s="8">
        <v>22</v>
      </c>
      <c r="S22" s="8" t="s">
        <v>153</v>
      </c>
      <c r="Y22">
        <v>1.80000000000001</v>
      </c>
      <c r="Z22">
        <f t="shared" ca="1" si="0"/>
        <v>-3.6943312857148518E-2</v>
      </c>
    </row>
    <row r="23" spans="1:26" x14ac:dyDescent="0.2">
      <c r="A23" s="78">
        <v>-26650</v>
      </c>
      <c r="B23" s="78">
        <v>5.1067499996861443E-2</v>
      </c>
      <c r="C23" s="8">
        <v>0.1</v>
      </c>
      <c r="D23" s="79">
        <f t="shared" si="4"/>
        <v>-2.665</v>
      </c>
      <c r="E23" s="79">
        <f t="shared" si="4"/>
        <v>5.1067499996861443E-2</v>
      </c>
      <c r="F23" s="23">
        <f t="shared" si="9"/>
        <v>7.1022249999999998</v>
      </c>
      <c r="G23" s="23">
        <f t="shared" si="10"/>
        <v>-18.927429624999998</v>
      </c>
      <c r="H23" s="23">
        <f t="shared" si="11"/>
        <v>50.441599950624997</v>
      </c>
      <c r="I23" s="23">
        <f t="shared" si="12"/>
        <v>-0.13609488749163576</v>
      </c>
      <c r="J23" s="23">
        <f t="shared" si="13"/>
        <v>0.36269287516520932</v>
      </c>
      <c r="K23" s="23">
        <f t="shared" ca="1" si="5"/>
        <v>5.0444861545430209E-2</v>
      </c>
      <c r="L23" s="23">
        <f t="shared" ca="1" si="14"/>
        <v>3.8767864120068564E-7</v>
      </c>
      <c r="M23" s="23">
        <f t="shared" ca="1" si="6"/>
        <v>1684976630.0880258</v>
      </c>
      <c r="N23" s="23">
        <f t="shared" ca="1" si="7"/>
        <v>420951288.51864797</v>
      </c>
      <c r="O23" s="23">
        <f t="shared" ca="1" si="8"/>
        <v>3700682.0473389374</v>
      </c>
      <c r="P23" s="8">
        <f t="shared" ca="1" si="15"/>
        <v>6.2263845143123442E-4</v>
      </c>
      <c r="Q23" s="8"/>
      <c r="R23" s="8">
        <v>23</v>
      </c>
      <c r="S23" s="8" t="s">
        <v>154</v>
      </c>
      <c r="Y23">
        <v>2.1000000000000099</v>
      </c>
      <c r="Z23">
        <f t="shared" ca="1" si="0"/>
        <v>-4.6132323586964355E-2</v>
      </c>
    </row>
    <row r="24" spans="1:26" x14ac:dyDescent="0.2">
      <c r="A24" s="78">
        <v>-26513</v>
      </c>
      <c r="B24" s="78">
        <v>5.7822350005153567E-2</v>
      </c>
      <c r="C24" s="8">
        <v>0.1</v>
      </c>
      <c r="D24" s="79">
        <f t="shared" si="4"/>
        <v>-2.6513</v>
      </c>
      <c r="E24" s="79">
        <f t="shared" si="4"/>
        <v>5.7822350005153567E-2</v>
      </c>
      <c r="F24" s="23">
        <f t="shared" si="9"/>
        <v>7.0293916899999997</v>
      </c>
      <c r="G24" s="23">
        <f t="shared" si="10"/>
        <v>-18.637026187697</v>
      </c>
      <c r="H24" s="23">
        <f t="shared" si="11"/>
        <v>49.41234753144105</v>
      </c>
      <c r="I24" s="23">
        <f t="shared" si="12"/>
        <v>-0.15330439656866365</v>
      </c>
      <c r="J24" s="23">
        <f t="shared" si="13"/>
        <v>0.40645594662249795</v>
      </c>
      <c r="K24" s="23">
        <f t="shared" ca="1" si="5"/>
        <v>5.0318251457108359E-2</v>
      </c>
      <c r="L24" s="23">
        <f t="shared" ca="1" si="14"/>
        <v>5.6311495018774185E-5</v>
      </c>
      <c r="M24" s="23">
        <f t="shared" ca="1" si="6"/>
        <v>1739571709.4471869</v>
      </c>
      <c r="N24" s="23">
        <f t="shared" ca="1" si="7"/>
        <v>425195546.98109019</v>
      </c>
      <c r="O24" s="23">
        <f t="shared" ca="1" si="8"/>
        <v>4306314.7288998757</v>
      </c>
      <c r="P24" s="8">
        <f t="shared" ca="1" si="15"/>
        <v>7.5040985480452072E-3</v>
      </c>
      <c r="Q24" s="8"/>
      <c r="R24" s="8">
        <v>24</v>
      </c>
      <c r="S24" s="8" t="s">
        <v>138</v>
      </c>
      <c r="Y24">
        <v>2.4000000000000101</v>
      </c>
      <c r="Z24">
        <f t="shared" ca="1" si="0"/>
        <v>-5.5739063364918989E-2</v>
      </c>
    </row>
    <row r="25" spans="1:26" x14ac:dyDescent="0.2">
      <c r="A25" s="78">
        <v>0</v>
      </c>
      <c r="B25" s="78">
        <v>0</v>
      </c>
      <c r="C25" s="8">
        <v>0.1</v>
      </c>
      <c r="D25" s="79">
        <f t="shared" si="4"/>
        <v>0</v>
      </c>
      <c r="E25" s="79">
        <f t="shared" si="4"/>
        <v>0</v>
      </c>
      <c r="F25" s="23">
        <f t="shared" si="9"/>
        <v>0</v>
      </c>
      <c r="G25" s="23">
        <f t="shared" si="10"/>
        <v>0</v>
      </c>
      <c r="H25" s="23">
        <f t="shared" si="11"/>
        <v>0</v>
      </c>
      <c r="I25" s="23">
        <f t="shared" si="12"/>
        <v>0</v>
      </c>
      <c r="J25" s="23">
        <f t="shared" si="13"/>
        <v>0</v>
      </c>
      <c r="K25" s="23">
        <f t="shared" ca="1" si="5"/>
        <v>9.4184415108323535E-3</v>
      </c>
      <c r="L25" s="23">
        <f t="shared" ca="1" si="14"/>
        <v>8.8707040492970023E-5</v>
      </c>
      <c r="M25" s="23">
        <f t="shared" ca="1" si="6"/>
        <v>6311925249.4537907</v>
      </c>
      <c r="N25" s="23">
        <f t="shared" ca="1" si="7"/>
        <v>380668847.81071049</v>
      </c>
      <c r="O25" s="23">
        <f t="shared" ca="1" si="8"/>
        <v>161995362.47030237</v>
      </c>
      <c r="P25" s="8">
        <f t="shared" ca="1" si="15"/>
        <v>-9.4184415108323535E-3</v>
      </c>
      <c r="Q25" s="8"/>
      <c r="R25" s="8">
        <v>25</v>
      </c>
      <c r="S25" s="8" t="s">
        <v>139</v>
      </c>
    </row>
    <row r="26" spans="1:26" x14ac:dyDescent="0.2">
      <c r="A26" s="78">
        <v>7745</v>
      </c>
      <c r="B26" s="78">
        <v>-5.6327499987673946E-3</v>
      </c>
      <c r="C26" s="8">
        <v>0.05</v>
      </c>
      <c r="D26" s="79">
        <f t="shared" si="4"/>
        <v>0.77449999999999997</v>
      </c>
      <c r="E26" s="79">
        <f t="shared" si="4"/>
        <v>-5.6327499987673946E-3</v>
      </c>
      <c r="F26" s="23">
        <f t="shared" si="9"/>
        <v>0.59985024999999992</v>
      </c>
      <c r="G26" s="23">
        <f t="shared" si="10"/>
        <v>0.46458401862499993</v>
      </c>
      <c r="H26" s="23">
        <f t="shared" si="11"/>
        <v>0.3598203224250624</v>
      </c>
      <c r="I26" s="23">
        <f t="shared" si="12"/>
        <v>-4.3625648740453467E-3</v>
      </c>
      <c r="J26" s="23">
        <f t="shared" si="13"/>
        <v>-3.3788064949481209E-3</v>
      </c>
      <c r="K26" s="23">
        <f t="shared" ca="1" si="5"/>
        <v>-8.6867622877683601E-3</v>
      </c>
      <c r="L26" s="23">
        <f t="shared" ca="1" si="14"/>
        <v>9.326991061368917E-6</v>
      </c>
      <c r="M26" s="23">
        <f t="shared" ca="1" si="6"/>
        <v>3215096649.6923008</v>
      </c>
      <c r="N26" s="23">
        <f t="shared" ca="1" si="7"/>
        <v>127062989.75972873</v>
      </c>
      <c r="O26" s="23">
        <f t="shared" ca="1" si="8"/>
        <v>78032602.74852562</v>
      </c>
      <c r="P26" s="8">
        <f t="shared" ca="1" si="15"/>
        <v>3.0540122890009656E-3</v>
      </c>
      <c r="Q26" s="8"/>
      <c r="R26" s="8">
        <v>26</v>
      </c>
      <c r="S26" s="8" t="s">
        <v>155</v>
      </c>
    </row>
    <row r="27" spans="1:26" x14ac:dyDescent="0.2">
      <c r="A27" s="78">
        <v>12664</v>
      </c>
      <c r="B27" s="78">
        <v>-2.1210799997788854E-2</v>
      </c>
      <c r="C27" s="8">
        <v>1</v>
      </c>
      <c r="D27" s="79">
        <f t="shared" si="4"/>
        <v>1.2664</v>
      </c>
      <c r="E27" s="79">
        <f t="shared" si="4"/>
        <v>-2.1210799997788854E-2</v>
      </c>
      <c r="F27" s="23">
        <f t="shared" si="9"/>
        <v>1.60376896</v>
      </c>
      <c r="G27" s="23">
        <f t="shared" si="10"/>
        <v>2.0310130109440001</v>
      </c>
      <c r="H27" s="23">
        <f t="shared" si="11"/>
        <v>2.5720748770594817</v>
      </c>
      <c r="I27" s="23">
        <f t="shared" si="12"/>
        <v>-2.6861357117199804E-2</v>
      </c>
      <c r="J27" s="23">
        <f t="shared" si="13"/>
        <v>-3.4017222653221831E-2</v>
      </c>
      <c r="K27" s="23">
        <f t="shared" ca="1" si="5"/>
        <v>-2.1631401458295795E-2</v>
      </c>
      <c r="L27" s="23">
        <f t="shared" ca="1" si="14"/>
        <v>1.7690558858057205E-7</v>
      </c>
      <c r="M27" s="23">
        <f t="shared" ca="1" si="6"/>
        <v>1178334325.1518371</v>
      </c>
      <c r="N27" s="23">
        <f t="shared" ca="1" si="7"/>
        <v>17485991.847620115</v>
      </c>
      <c r="O27" s="23">
        <f t="shared" ca="1" si="8"/>
        <v>22235867.953496695</v>
      </c>
      <c r="P27" s="8">
        <f t="shared" ca="1" si="15"/>
        <v>4.2060146050694122E-4</v>
      </c>
      <c r="Q27" s="8"/>
      <c r="R27" s="8"/>
      <c r="S27" s="8"/>
    </row>
    <row r="28" spans="1:26" x14ac:dyDescent="0.2">
      <c r="A28" s="78">
        <v>12666.5</v>
      </c>
      <c r="B28" s="78">
        <v>-2.3300675005884841E-2</v>
      </c>
      <c r="C28" s="8">
        <v>1</v>
      </c>
      <c r="D28" s="79">
        <f t="shared" si="4"/>
        <v>1.2666500000000001</v>
      </c>
      <c r="E28" s="79">
        <f t="shared" si="4"/>
        <v>-2.3300675005884841E-2</v>
      </c>
      <c r="F28" s="23">
        <f t="shared" si="9"/>
        <v>1.6044022225000001</v>
      </c>
      <c r="G28" s="23">
        <f t="shared" si="10"/>
        <v>2.0322160751296252</v>
      </c>
      <c r="H28" s="23">
        <f t="shared" si="11"/>
        <v>2.5741064915629397</v>
      </c>
      <c r="I28" s="23">
        <f t="shared" si="12"/>
        <v>-2.9513799996204036E-2</v>
      </c>
      <c r="J28" s="23">
        <f t="shared" si="13"/>
        <v>-3.7383654765191843E-2</v>
      </c>
      <c r="K28" s="23">
        <f t="shared" ca="1" si="5"/>
        <v>-2.1638265891234038E-2</v>
      </c>
      <c r="L28" s="23">
        <f t="shared" ca="1" si="14"/>
        <v>2.7636040644740662E-6</v>
      </c>
      <c r="M28" s="23">
        <f t="shared" ca="1" si="6"/>
        <v>1177446271.982554</v>
      </c>
      <c r="N28" s="23">
        <f t="shared" ca="1" si="7"/>
        <v>17452799.79722752</v>
      </c>
      <c r="O28" s="23">
        <f t="shared" ca="1" si="8"/>
        <v>22213071.16214247</v>
      </c>
      <c r="P28" s="8">
        <f t="shared" ca="1" si="15"/>
        <v>-1.6624091146508028E-3</v>
      </c>
      <c r="Q28" s="8"/>
      <c r="R28" s="8"/>
      <c r="S28" s="8"/>
    </row>
    <row r="29" spans="1:26" x14ac:dyDescent="0.2">
      <c r="A29" s="78">
        <v>12777</v>
      </c>
      <c r="B29" s="78">
        <v>-2.2753150005883072E-2</v>
      </c>
      <c r="C29" s="8">
        <v>1</v>
      </c>
      <c r="D29" s="79">
        <f t="shared" si="4"/>
        <v>1.2777000000000001</v>
      </c>
      <c r="E29" s="79">
        <f t="shared" si="4"/>
        <v>-2.2753150005883072E-2</v>
      </c>
      <c r="F29" s="23">
        <f t="shared" si="9"/>
        <v>1.6325172900000002</v>
      </c>
      <c r="G29" s="23">
        <f t="shared" si="10"/>
        <v>2.0858673414330005</v>
      </c>
      <c r="H29" s="23">
        <f t="shared" si="11"/>
        <v>2.6651127021489449</v>
      </c>
      <c r="I29" s="23">
        <f t="shared" si="12"/>
        <v>-2.9071699762516803E-2</v>
      </c>
      <c r="J29" s="23">
        <f t="shared" si="13"/>
        <v>-3.7144910786567717E-2</v>
      </c>
      <c r="K29" s="23">
        <f t="shared" ca="1" si="5"/>
        <v>-2.194196360342443E-2</v>
      </c>
      <c r="L29" s="23">
        <f t="shared" ca="1" si="14"/>
        <v>6.5802337953379274E-7</v>
      </c>
      <c r="M29" s="23">
        <f t="shared" ca="1" si="6"/>
        <v>1138421481.0546839</v>
      </c>
      <c r="N29" s="23">
        <f t="shared" ca="1" si="7"/>
        <v>16014228.645743519</v>
      </c>
      <c r="O29" s="23">
        <f t="shared" ca="1" si="8"/>
        <v>21214095.012809519</v>
      </c>
      <c r="P29" s="8">
        <f t="shared" ca="1" si="15"/>
        <v>-8.1118640245864126E-4</v>
      </c>
      <c r="Q29" s="8"/>
      <c r="R29" s="8"/>
      <c r="S29" s="8"/>
    </row>
    <row r="30" spans="1:26" x14ac:dyDescent="0.2">
      <c r="A30" s="78">
        <v>12779.5</v>
      </c>
      <c r="B30" s="78">
        <v>-2.3643025000637863E-2</v>
      </c>
      <c r="C30" s="8">
        <v>1</v>
      </c>
      <c r="D30" s="79">
        <f t="shared" si="4"/>
        <v>1.2779499999999999</v>
      </c>
      <c r="E30" s="79">
        <f t="shared" si="4"/>
        <v>-2.3643025000637863E-2</v>
      </c>
      <c r="F30" s="23">
        <f t="shared" si="9"/>
        <v>1.6331562024999997</v>
      </c>
      <c r="G30" s="23">
        <f t="shared" si="10"/>
        <v>2.0870919689848746</v>
      </c>
      <c r="H30" s="23">
        <f t="shared" si="11"/>
        <v>2.6671991817642202</v>
      </c>
      <c r="I30" s="23">
        <f t="shared" si="12"/>
        <v>-3.0214603799565153E-2</v>
      </c>
      <c r="J30" s="23">
        <f t="shared" si="13"/>
        <v>-3.8612752925654283E-2</v>
      </c>
      <c r="K30" s="23">
        <f t="shared" ca="1" si="5"/>
        <v>-2.1948841148413351E-2</v>
      </c>
      <c r="L30" s="23">
        <f t="shared" ca="1" si="14"/>
        <v>2.8702589251382856E-6</v>
      </c>
      <c r="M30" s="23">
        <f t="shared" ca="1" si="6"/>
        <v>1137543749.6827829</v>
      </c>
      <c r="N30" s="23">
        <f t="shared" ca="1" si="7"/>
        <v>15982330.077083282</v>
      </c>
      <c r="O30" s="23">
        <f t="shared" ca="1" si="8"/>
        <v>21191690.935104154</v>
      </c>
      <c r="P30" s="8">
        <f t="shared" ca="1" si="15"/>
        <v>-1.6941838522245116E-3</v>
      </c>
      <c r="Q30" s="8"/>
      <c r="R30" s="8"/>
      <c r="S30" s="8"/>
    </row>
    <row r="31" spans="1:26" x14ac:dyDescent="0.2">
      <c r="A31" s="78">
        <v>12788.5</v>
      </c>
      <c r="B31" s="78">
        <v>-2.4106575001496822E-2</v>
      </c>
      <c r="C31" s="8">
        <v>1</v>
      </c>
      <c r="D31" s="79">
        <f t="shared" si="4"/>
        <v>1.27885</v>
      </c>
      <c r="E31" s="79">
        <f t="shared" si="4"/>
        <v>-2.4106575001496822E-2</v>
      </c>
      <c r="F31" s="23">
        <f t="shared" si="9"/>
        <v>1.6354573225000002</v>
      </c>
      <c r="G31" s="23">
        <f t="shared" si="10"/>
        <v>2.0915045968791253</v>
      </c>
      <c r="H31" s="23">
        <f t="shared" si="11"/>
        <v>2.6747206537188695</v>
      </c>
      <c r="I31" s="23">
        <f t="shared" si="12"/>
        <v>-3.0828693440664211E-2</v>
      </c>
      <c r="J31" s="23">
        <f t="shared" si="13"/>
        <v>-3.9425274606593425E-2</v>
      </c>
      <c r="K31" s="23">
        <f t="shared" ca="1" si="5"/>
        <v>-2.1973602712315504E-2</v>
      </c>
      <c r="L31" s="23">
        <f t="shared" ca="1" si="14"/>
        <v>4.5495707864153927E-6</v>
      </c>
      <c r="M31" s="23">
        <f t="shared" ca="1" si="6"/>
        <v>1134385832.1526</v>
      </c>
      <c r="N31" s="23">
        <f t="shared" ca="1" si="7"/>
        <v>15867733.94536758</v>
      </c>
      <c r="O31" s="23">
        <f t="shared" ca="1" si="8"/>
        <v>21111109.149166234</v>
      </c>
      <c r="P31" s="8">
        <f t="shared" ca="1" si="15"/>
        <v>-2.1329722891813181E-3</v>
      </c>
      <c r="Q31" s="8"/>
      <c r="R31" s="8"/>
      <c r="S31" s="8"/>
    </row>
    <row r="32" spans="1:26" x14ac:dyDescent="0.2">
      <c r="A32" s="78">
        <v>12789</v>
      </c>
      <c r="B32" s="78">
        <v>-2.340455000376096E-2</v>
      </c>
      <c r="C32" s="8">
        <v>1</v>
      </c>
      <c r="D32" s="79">
        <f t="shared" si="4"/>
        <v>1.2788999999999999</v>
      </c>
      <c r="E32" s="79">
        <f t="shared" si="4"/>
        <v>-2.340455000376096E-2</v>
      </c>
      <c r="F32" s="23">
        <f t="shared" si="9"/>
        <v>1.6355852099999999</v>
      </c>
      <c r="G32" s="23">
        <f t="shared" si="10"/>
        <v>2.0917499250689997</v>
      </c>
      <c r="H32" s="23">
        <f t="shared" si="11"/>
        <v>2.6751389791707436</v>
      </c>
      <c r="I32" s="23">
        <f t="shared" si="12"/>
        <v>-2.9932078999809889E-2</v>
      </c>
      <c r="J32" s="23">
        <f t="shared" si="13"/>
        <v>-3.8280135832856867E-2</v>
      </c>
      <c r="K32" s="23">
        <f t="shared" ca="1" si="5"/>
        <v>-2.1974978464988564E-2</v>
      </c>
      <c r="L32" s="23">
        <f t="shared" ca="1" si="14"/>
        <v>2.0436747844680755E-6</v>
      </c>
      <c r="M32" s="23">
        <f t="shared" ca="1" si="6"/>
        <v>1134210480.2705655</v>
      </c>
      <c r="N32" s="23">
        <f t="shared" ca="1" si="7"/>
        <v>15861378.454570966</v>
      </c>
      <c r="O32" s="23">
        <f t="shared" ca="1" si="8"/>
        <v>21106635.731578533</v>
      </c>
      <c r="P32" s="8">
        <f t="shared" ca="1" si="15"/>
        <v>-1.4295715387723958E-3</v>
      </c>
      <c r="Q32" s="8"/>
      <c r="R32" s="8"/>
      <c r="S32" s="8"/>
    </row>
    <row r="33" spans="1:19" x14ac:dyDescent="0.2">
      <c r="A33" s="78">
        <v>12981</v>
      </c>
      <c r="B33" s="78">
        <v>-2.3026950002531521E-2</v>
      </c>
      <c r="C33" s="8">
        <v>1</v>
      </c>
      <c r="D33" s="79">
        <f t="shared" si="4"/>
        <v>1.2981</v>
      </c>
      <c r="E33" s="79">
        <f t="shared" si="4"/>
        <v>-2.3026950002531521E-2</v>
      </c>
      <c r="F33" s="23">
        <f t="shared" si="9"/>
        <v>1.68506361</v>
      </c>
      <c r="G33" s="23">
        <f t="shared" si="10"/>
        <v>2.1873810721410001</v>
      </c>
      <c r="H33" s="23">
        <f t="shared" si="11"/>
        <v>2.8394393697462323</v>
      </c>
      <c r="I33" s="23">
        <f t="shared" si="12"/>
        <v>-2.9891283798286167E-2</v>
      </c>
      <c r="J33" s="23">
        <f t="shared" si="13"/>
        <v>-3.8801875498555273E-2</v>
      </c>
      <c r="K33" s="23">
        <f t="shared" ca="1" si="5"/>
        <v>-2.2504125228423433E-2</v>
      </c>
      <c r="L33" s="23">
        <f t="shared" ca="1" si="14"/>
        <v>2.7334574442117349E-7</v>
      </c>
      <c r="M33" s="23">
        <f t="shared" ca="1" si="6"/>
        <v>1067569832.9308269</v>
      </c>
      <c r="N33" s="23">
        <f t="shared" ca="1" si="7"/>
        <v>13506867.984815111</v>
      </c>
      <c r="O33" s="23">
        <f t="shared" ca="1" si="8"/>
        <v>19415280.547436915</v>
      </c>
      <c r="P33" s="8">
        <f t="shared" ca="1" si="15"/>
        <v>-5.2282477410808825E-4</v>
      </c>
      <c r="Q33" s="8"/>
      <c r="R33" s="8"/>
      <c r="S33" s="8"/>
    </row>
    <row r="34" spans="1:19" x14ac:dyDescent="0.2">
      <c r="A34" s="78">
        <v>12995</v>
      </c>
      <c r="B34" s="78">
        <v>-2.2670250000373926E-2</v>
      </c>
      <c r="C34" s="8">
        <v>1</v>
      </c>
      <c r="D34" s="79">
        <f t="shared" si="4"/>
        <v>1.2995000000000001</v>
      </c>
      <c r="E34" s="79">
        <f t="shared" si="4"/>
        <v>-2.2670250000373926E-2</v>
      </c>
      <c r="F34" s="23">
        <f t="shared" si="9"/>
        <v>1.6887002500000003</v>
      </c>
      <c r="G34" s="23">
        <f t="shared" si="10"/>
        <v>2.1944659748750008</v>
      </c>
      <c r="H34" s="23">
        <f t="shared" si="11"/>
        <v>2.8517085343500637</v>
      </c>
      <c r="I34" s="23">
        <f t="shared" si="12"/>
        <v>-2.9459989875485919E-2</v>
      </c>
      <c r="J34" s="23">
        <f t="shared" si="13"/>
        <v>-3.8283256843193954E-2</v>
      </c>
      <c r="K34" s="23">
        <f t="shared" ca="1" si="5"/>
        <v>-2.2542775776066937E-2</v>
      </c>
      <c r="L34" s="23">
        <f t="shared" ca="1" si="14"/>
        <v>1.6249677862668444E-8</v>
      </c>
      <c r="M34" s="23">
        <f t="shared" ca="1" si="6"/>
        <v>1062765602.3321474</v>
      </c>
      <c r="N34" s="23">
        <f t="shared" ca="1" si="7"/>
        <v>13341952.281682082</v>
      </c>
      <c r="O34" s="23">
        <f t="shared" ca="1" si="8"/>
        <v>19294046.25333653</v>
      </c>
      <c r="P34" s="8">
        <f t="shared" ca="1" si="15"/>
        <v>-1.274742243069886E-4</v>
      </c>
      <c r="Q34" s="8"/>
      <c r="R34" s="8"/>
      <c r="S34" s="8"/>
    </row>
    <row r="35" spans="1:19" x14ac:dyDescent="0.2">
      <c r="A35" s="78">
        <v>14214.5</v>
      </c>
      <c r="B35" s="78">
        <v>-2.7531275001820177E-2</v>
      </c>
      <c r="C35" s="8">
        <v>1</v>
      </c>
      <c r="D35" s="79">
        <f t="shared" si="4"/>
        <v>1.4214500000000001</v>
      </c>
      <c r="E35" s="79">
        <f t="shared" si="4"/>
        <v>-2.7531275001820177E-2</v>
      </c>
      <c r="F35" s="23">
        <f t="shared" si="9"/>
        <v>2.0205201025000004</v>
      </c>
      <c r="G35" s="23">
        <f t="shared" si="10"/>
        <v>2.8720682996986255</v>
      </c>
      <c r="H35" s="23">
        <f t="shared" si="11"/>
        <v>4.0825014846066123</v>
      </c>
      <c r="I35" s="23">
        <f t="shared" si="12"/>
        <v>-3.9134330851337294E-2</v>
      </c>
      <c r="J35" s="23">
        <f t="shared" si="13"/>
        <v>-5.5627494588633399E-2</v>
      </c>
      <c r="K35" s="23">
        <f t="shared" ca="1" si="5"/>
        <v>-2.5944424011061135E-2</v>
      </c>
      <c r="L35" s="23">
        <f t="shared" ca="1" si="14"/>
        <v>2.5180960668729517E-6</v>
      </c>
      <c r="M35" s="23">
        <f t="shared" ca="1" si="6"/>
        <v>675866616.74900937</v>
      </c>
      <c r="N35" s="23">
        <f t="shared" ca="1" si="7"/>
        <v>2713972.7706137397</v>
      </c>
      <c r="O35" s="23">
        <f t="shared" ca="1" si="8"/>
        <v>9938696.8333154749</v>
      </c>
      <c r="P35" s="8">
        <f t="shared" ca="1" si="15"/>
        <v>-1.5868509907590415E-3</v>
      </c>
      <c r="Q35" s="8"/>
      <c r="R35" s="8"/>
      <c r="S35" s="8"/>
    </row>
    <row r="36" spans="1:19" x14ac:dyDescent="0.2">
      <c r="A36" s="78">
        <v>15512</v>
      </c>
      <c r="B36" s="78">
        <v>-2.8076399998099077E-2</v>
      </c>
      <c r="C36" s="8">
        <v>1</v>
      </c>
      <c r="D36" s="79">
        <f t="shared" si="4"/>
        <v>1.5511999999999999</v>
      </c>
      <c r="E36" s="79">
        <f t="shared" si="4"/>
        <v>-2.8076399998099077E-2</v>
      </c>
      <c r="F36" s="23">
        <f t="shared" si="9"/>
        <v>2.4062214399999999</v>
      </c>
      <c r="G36" s="23">
        <f t="shared" si="10"/>
        <v>3.7325306977279995</v>
      </c>
      <c r="H36" s="23">
        <f t="shared" si="11"/>
        <v>5.7899016183156728</v>
      </c>
      <c r="I36" s="23">
        <f t="shared" si="12"/>
        <v>-4.3552111677051288E-2</v>
      </c>
      <c r="J36" s="23">
        <f t="shared" si="13"/>
        <v>-6.7558035633441954E-2</v>
      </c>
      <c r="K36" s="23">
        <f t="shared" ca="1" si="5"/>
        <v>-2.9639433990569272E-2</v>
      </c>
      <c r="L36" s="23">
        <f t="shared" ca="1" si="14"/>
        <v>2.4430752616173167E-6</v>
      </c>
      <c r="M36" s="23">
        <f t="shared" ca="1" si="6"/>
        <v>344355213.13749421</v>
      </c>
      <c r="N36" s="23">
        <f t="shared" ca="1" si="7"/>
        <v>340481.18872899568</v>
      </c>
      <c r="O36" s="23">
        <f t="shared" ca="1" si="8"/>
        <v>3052361.3114491464</v>
      </c>
      <c r="P36" s="8">
        <f t="shared" ca="1" si="15"/>
        <v>1.5630339924701947E-3</v>
      </c>
      <c r="Q36" s="8"/>
      <c r="R36" s="8"/>
      <c r="S36" s="8"/>
    </row>
    <row r="37" spans="1:19" x14ac:dyDescent="0.2">
      <c r="A37" s="78">
        <v>16125.5</v>
      </c>
      <c r="B37" s="78">
        <v>-3.0702453244884964E-2</v>
      </c>
      <c r="C37" s="8">
        <v>1</v>
      </c>
      <c r="D37" s="79">
        <f t="shared" si="4"/>
        <v>1.6125499999999999</v>
      </c>
      <c r="E37" s="79">
        <f t="shared" si="4"/>
        <v>-3.0702453244884964E-2</v>
      </c>
      <c r="F37" s="23">
        <f t="shared" si="9"/>
        <v>2.6003175024999998</v>
      </c>
      <c r="G37" s="23">
        <f t="shared" si="10"/>
        <v>4.1931419886563743</v>
      </c>
      <c r="H37" s="23">
        <f t="shared" si="11"/>
        <v>6.7616511138078366</v>
      </c>
      <c r="I37" s="23">
        <f t="shared" si="12"/>
        <v>-4.9509240980039247E-2</v>
      </c>
      <c r="J37" s="23">
        <f t="shared" si="13"/>
        <v>-7.9836126542362287E-2</v>
      </c>
      <c r="K37" s="23">
        <f t="shared" ca="1" si="5"/>
        <v>-3.1413762366664863E-2</v>
      </c>
      <c r="L37" s="23">
        <f t="shared" ca="1" si="14"/>
        <v>5.0596066672729102E-7</v>
      </c>
      <c r="M37" s="23">
        <f t="shared" ca="1" si="6"/>
        <v>221694903.30158332</v>
      </c>
      <c r="N37" s="23">
        <f t="shared" ca="1" si="7"/>
        <v>2800035.7880783542</v>
      </c>
      <c r="O37" s="23">
        <f t="shared" ca="1" si="8"/>
        <v>1105846.7269177735</v>
      </c>
      <c r="P37" s="8">
        <f t="shared" ca="1" si="15"/>
        <v>7.1130912177989891E-4</v>
      </c>
      <c r="Q37" s="8"/>
      <c r="R37" s="8"/>
      <c r="S37" s="8"/>
    </row>
    <row r="38" spans="1:19" x14ac:dyDescent="0.2">
      <c r="A38" s="78">
        <v>16364.5</v>
      </c>
      <c r="B38" s="78">
        <v>-3.2123775003128685E-2</v>
      </c>
      <c r="C38" s="8">
        <v>0.8</v>
      </c>
      <c r="D38" s="79">
        <f t="shared" si="4"/>
        <v>1.63645</v>
      </c>
      <c r="E38" s="79">
        <f t="shared" si="4"/>
        <v>-3.2123775003128685E-2</v>
      </c>
      <c r="F38" s="23">
        <f t="shared" si="9"/>
        <v>2.6779686025</v>
      </c>
      <c r="G38" s="23">
        <f t="shared" si="10"/>
        <v>4.3823617195611249</v>
      </c>
      <c r="H38" s="23">
        <f t="shared" si="11"/>
        <v>7.1715158359758027</v>
      </c>
      <c r="I38" s="23">
        <f t="shared" si="12"/>
        <v>-5.2568951603869936E-2</v>
      </c>
      <c r="J38" s="23">
        <f t="shared" si="13"/>
        <v>-8.6026460852152958E-2</v>
      </c>
      <c r="K38" s="23">
        <f t="shared" ca="1" si="5"/>
        <v>-3.2109712418767485E-2</v>
      </c>
      <c r="L38" s="23">
        <f t="shared" ca="1" si="14"/>
        <v>1.9775627891588095E-10</v>
      </c>
      <c r="M38" s="23">
        <f t="shared" ca="1" si="6"/>
        <v>180493660.82196233</v>
      </c>
      <c r="N38" s="23">
        <f t="shared" ca="1" si="7"/>
        <v>4426683.5670630923</v>
      </c>
      <c r="O38" s="23">
        <f t="shared" ca="1" si="8"/>
        <v>601035.35094127094</v>
      </c>
      <c r="P38" s="8">
        <f t="shared" ca="1" si="15"/>
        <v>-1.4062584361200503E-5</v>
      </c>
      <c r="Q38" s="8"/>
      <c r="R38" s="8"/>
      <c r="S38" s="8"/>
    </row>
    <row r="39" spans="1:19" x14ac:dyDescent="0.2">
      <c r="A39" s="78">
        <v>16874</v>
      </c>
      <c r="B39" s="78">
        <v>-3.2730300001276191E-2</v>
      </c>
      <c r="C39" s="8">
        <v>1</v>
      </c>
      <c r="D39" s="79">
        <f t="shared" si="4"/>
        <v>1.6874</v>
      </c>
      <c r="E39" s="79">
        <f t="shared" si="4"/>
        <v>-3.2730300001276191E-2</v>
      </c>
      <c r="F39" s="23">
        <f t="shared" si="9"/>
        <v>2.8473187599999998</v>
      </c>
      <c r="G39" s="23">
        <f t="shared" si="10"/>
        <v>4.8045656756239996</v>
      </c>
      <c r="H39" s="23">
        <f t="shared" si="11"/>
        <v>8.1072241210479365</v>
      </c>
      <c r="I39" s="23">
        <f t="shared" si="12"/>
        <v>-5.5229108222153447E-2</v>
      </c>
      <c r="J39" s="23">
        <f t="shared" si="13"/>
        <v>-9.319359721406173E-2</v>
      </c>
      <c r="K39" s="23">
        <f t="shared" ca="1" si="5"/>
        <v>-3.3602188460960157E-2</v>
      </c>
      <c r="L39" s="23">
        <f t="shared" ca="1" si="14"/>
        <v>7.6018948613007834E-7</v>
      </c>
      <c r="M39" s="23">
        <f t="shared" ca="1" si="6"/>
        <v>105786905.08693781</v>
      </c>
      <c r="N39" s="23">
        <f t="shared" ca="1" si="7"/>
        <v>9201377.7654059846</v>
      </c>
      <c r="O39" s="23">
        <f t="shared" ca="1" si="8"/>
        <v>31018.104931387927</v>
      </c>
      <c r="P39" s="8">
        <f t="shared" ca="1" si="15"/>
        <v>8.7188845968396572E-4</v>
      </c>
      <c r="Q39" s="8"/>
      <c r="R39" s="8"/>
      <c r="S39" s="8"/>
    </row>
    <row r="40" spans="1:19" x14ac:dyDescent="0.2">
      <c r="A40" s="78">
        <v>17003.5</v>
      </c>
      <c r="B40" s="78">
        <v>-3.2735824999690522E-2</v>
      </c>
      <c r="C40" s="8">
        <v>1</v>
      </c>
      <c r="D40" s="79">
        <f t="shared" si="4"/>
        <v>1.70035</v>
      </c>
      <c r="E40" s="79">
        <f t="shared" si="4"/>
        <v>-3.2735824999690522E-2</v>
      </c>
      <c r="F40" s="23">
        <f t="shared" si="9"/>
        <v>2.8911901225000003</v>
      </c>
      <c r="G40" s="23">
        <f t="shared" si="10"/>
        <v>4.9160351247928755</v>
      </c>
      <c r="H40" s="23">
        <f t="shared" si="11"/>
        <v>8.3589803244415659</v>
      </c>
      <c r="I40" s="23">
        <f t="shared" si="12"/>
        <v>-5.5662360038223779E-2</v>
      </c>
      <c r="J40" s="23">
        <f t="shared" si="13"/>
        <v>-9.4645493890993804E-2</v>
      </c>
      <c r="K40" s="23">
        <f t="shared" ca="1" si="5"/>
        <v>-3.3983452629249587E-2</v>
      </c>
      <c r="L40" s="23">
        <f t="shared" ca="1" si="14"/>
        <v>1.5565747020391733E-6</v>
      </c>
      <c r="M40" s="23">
        <f t="shared" ca="1" si="6"/>
        <v>89761011.35514465</v>
      </c>
      <c r="N40" s="23">
        <f t="shared" ca="1" si="7"/>
        <v>10706469.268019542</v>
      </c>
      <c r="O40" s="23">
        <f t="shared" ca="1" si="8"/>
        <v>468.69592937508065</v>
      </c>
      <c r="P40" s="8">
        <f t="shared" ca="1" si="15"/>
        <v>1.2476276295590658E-3</v>
      </c>
      <c r="Q40" s="8"/>
      <c r="R40" s="8"/>
      <c r="S40" s="8"/>
    </row>
    <row r="41" spans="1:19" x14ac:dyDescent="0.2">
      <c r="A41" s="78">
        <v>17091</v>
      </c>
      <c r="B41" s="78">
        <v>-3.3081450004829094E-2</v>
      </c>
      <c r="C41" s="8">
        <v>1</v>
      </c>
      <c r="D41" s="79">
        <f t="shared" si="4"/>
        <v>1.7091000000000001</v>
      </c>
      <c r="E41" s="79">
        <f t="shared" si="4"/>
        <v>-3.3081450004829094E-2</v>
      </c>
      <c r="F41" s="23">
        <f t="shared" si="9"/>
        <v>2.9210228100000002</v>
      </c>
      <c r="G41" s="23">
        <f t="shared" si="10"/>
        <v>4.9923200845710003</v>
      </c>
      <c r="H41" s="23">
        <f t="shared" si="11"/>
        <v>8.5323742565402974</v>
      </c>
      <c r="I41" s="23">
        <f t="shared" si="12"/>
        <v>-5.6539506203253403E-2</v>
      </c>
      <c r="J41" s="23">
        <f t="shared" si="13"/>
        <v>-9.6631670051980395E-2</v>
      </c>
      <c r="K41" s="23">
        <f t="shared" ca="1" si="5"/>
        <v>-3.4241504199897327E-2</v>
      </c>
      <c r="L41" s="23">
        <f t="shared" ca="1" si="14"/>
        <v>1.345725735495406E-6</v>
      </c>
      <c r="M41" s="23">
        <f t="shared" ca="1" si="6"/>
        <v>79634334.356968179</v>
      </c>
      <c r="N41" s="23">
        <f t="shared" ca="1" si="7"/>
        <v>11791821.628171789</v>
      </c>
      <c r="O41" s="23">
        <f t="shared" ca="1" si="8"/>
        <v>6926.1886948113488</v>
      </c>
      <c r="P41" s="8">
        <f t="shared" ca="1" si="15"/>
        <v>1.160054195068233E-3</v>
      </c>
      <c r="Q41" s="8"/>
      <c r="R41" s="8"/>
      <c r="S41" s="8"/>
    </row>
    <row r="42" spans="1:19" x14ac:dyDescent="0.2">
      <c r="A42" s="78">
        <v>17270</v>
      </c>
      <c r="B42" s="78">
        <v>-3.435650000028545E-2</v>
      </c>
      <c r="C42" s="8">
        <v>1</v>
      </c>
      <c r="D42" s="79">
        <f t="shared" si="4"/>
        <v>1.7270000000000001</v>
      </c>
      <c r="E42" s="79">
        <f t="shared" si="4"/>
        <v>-3.435650000028545E-2</v>
      </c>
      <c r="F42" s="23">
        <f t="shared" si="9"/>
        <v>2.9825290000000004</v>
      </c>
      <c r="G42" s="23">
        <f t="shared" si="10"/>
        <v>5.1508275830000008</v>
      </c>
      <c r="H42" s="23">
        <f t="shared" si="11"/>
        <v>8.8954792358410018</v>
      </c>
      <c r="I42" s="23">
        <f t="shared" si="12"/>
        <v>-5.9333675500492976E-2</v>
      </c>
      <c r="J42" s="23">
        <f t="shared" si="13"/>
        <v>-0.10246925758935138</v>
      </c>
      <c r="K42" s="23">
        <f t="shared" ca="1" si="5"/>
        <v>-3.4770511047625088E-2</v>
      </c>
      <c r="L42" s="23">
        <f t="shared" ca="1" si="14"/>
        <v>1.7140514731926397E-7</v>
      </c>
      <c r="M42" s="23">
        <f t="shared" ca="1" si="6"/>
        <v>60711059.389749371</v>
      </c>
      <c r="N42" s="23">
        <f t="shared" ca="1" si="7"/>
        <v>14186070.068436861</v>
      </c>
      <c r="O42" s="23">
        <f t="shared" ca="1" si="8"/>
        <v>89415.208986469705</v>
      </c>
      <c r="P42" s="8">
        <f t="shared" ca="1" si="15"/>
        <v>4.1401104733963801E-4</v>
      </c>
      <c r="Q42" s="8"/>
      <c r="R42" s="8"/>
      <c r="S42" s="8"/>
    </row>
    <row r="43" spans="1:19" x14ac:dyDescent="0.2">
      <c r="A43" s="78">
        <v>17293</v>
      </c>
      <c r="B43" s="78">
        <v>-3.4863349996157922E-2</v>
      </c>
      <c r="C43" s="8">
        <v>0.8</v>
      </c>
      <c r="D43" s="79">
        <f t="shared" si="4"/>
        <v>1.7293000000000001</v>
      </c>
      <c r="E43" s="79">
        <f t="shared" si="4"/>
        <v>-3.4863349996157922E-2</v>
      </c>
      <c r="F43" s="23">
        <f t="shared" si="9"/>
        <v>2.9904784900000001</v>
      </c>
      <c r="G43" s="23">
        <f t="shared" si="10"/>
        <v>5.1714344527570004</v>
      </c>
      <c r="H43" s="23">
        <f t="shared" si="11"/>
        <v>8.9429615991526799</v>
      </c>
      <c r="I43" s="23">
        <f t="shared" si="12"/>
        <v>-6.0289191148355896E-2</v>
      </c>
      <c r="J43" s="23">
        <f t="shared" si="13"/>
        <v>-0.10425809825285186</v>
      </c>
      <c r="K43" s="23">
        <f t="shared" ca="1" si="5"/>
        <v>-3.4838591815048586E-2</v>
      </c>
      <c r="L43" s="23">
        <f t="shared" ca="1" si="14"/>
        <v>6.1296753184266151E-10</v>
      </c>
      <c r="M43" s="23">
        <f t="shared" ca="1" si="6"/>
        <v>58456368.483943745</v>
      </c>
      <c r="N43" s="23">
        <f t="shared" ca="1" si="7"/>
        <v>14510799.28925563</v>
      </c>
      <c r="O43" s="23">
        <f t="shared" ca="1" si="8"/>
        <v>106847.22187466561</v>
      </c>
      <c r="P43" s="8">
        <f t="shared" ca="1" si="15"/>
        <v>-2.4758181109335586E-5</v>
      </c>
      <c r="Q43" s="8"/>
      <c r="R43" s="8"/>
      <c r="S43" s="8"/>
    </row>
    <row r="44" spans="1:19" x14ac:dyDescent="0.2">
      <c r="A44" s="78">
        <v>18842</v>
      </c>
      <c r="B44" s="78">
        <v>-3.8289899996016175E-2</v>
      </c>
      <c r="C44" s="8">
        <v>1</v>
      </c>
      <c r="D44" s="79">
        <f t="shared" si="4"/>
        <v>1.8842000000000001</v>
      </c>
      <c r="E44" s="79">
        <f t="shared" si="4"/>
        <v>-3.8289899996016175E-2</v>
      </c>
      <c r="F44" s="23">
        <f t="shared" si="9"/>
        <v>3.5502096400000003</v>
      </c>
      <c r="G44" s="23">
        <f t="shared" si="10"/>
        <v>6.6893050036880011</v>
      </c>
      <c r="H44" s="23">
        <f t="shared" si="11"/>
        <v>12.603988487948932</v>
      </c>
      <c r="I44" s="23">
        <f t="shared" si="12"/>
        <v>-7.2145829572493686E-2</v>
      </c>
      <c r="J44" s="23">
        <f t="shared" si="13"/>
        <v>-0.13593717208049261</v>
      </c>
      <c r="K44" s="23">
        <f t="shared" ca="1" si="5"/>
        <v>-3.9480193606499084E-2</v>
      </c>
      <c r="L44" s="23">
        <f t="shared" ca="1" si="14"/>
        <v>1.4167988791564398E-6</v>
      </c>
      <c r="M44" s="23">
        <f t="shared" ca="1" si="6"/>
        <v>6253246.1369898338</v>
      </c>
      <c r="N44" s="23">
        <f t="shared" ca="1" si="7"/>
        <v>45816079.977799237</v>
      </c>
      <c r="O44" s="23">
        <f t="shared" ca="1" si="8"/>
        <v>5138779.5696848659</v>
      </c>
      <c r="P44" s="8">
        <f t="shared" ca="1" si="15"/>
        <v>1.1902936104829093E-3</v>
      </c>
      <c r="Q44" s="8"/>
      <c r="R44" s="8"/>
      <c r="S44" s="8"/>
    </row>
    <row r="45" spans="1:19" x14ac:dyDescent="0.2">
      <c r="A45" s="78">
        <v>19885</v>
      </c>
      <c r="B45" s="78">
        <v>-4.1965750002418645E-2</v>
      </c>
      <c r="C45" s="8">
        <v>1</v>
      </c>
      <c r="D45" s="79">
        <f t="shared" si="4"/>
        <v>1.9884999999999999</v>
      </c>
      <c r="E45" s="79">
        <f t="shared" si="4"/>
        <v>-4.1965750002418645E-2</v>
      </c>
      <c r="F45" s="23">
        <f t="shared" si="9"/>
        <v>3.9541322499999998</v>
      </c>
      <c r="G45" s="23">
        <f t="shared" si="10"/>
        <v>7.8627919791249994</v>
      </c>
      <c r="H45" s="23">
        <f t="shared" si="11"/>
        <v>15.635161850490061</v>
      </c>
      <c r="I45" s="23">
        <f t="shared" si="12"/>
        <v>-8.3448893879809471E-2</v>
      </c>
      <c r="J45" s="23">
        <f t="shared" si="13"/>
        <v>-0.16593812548000114</v>
      </c>
      <c r="K45" s="23">
        <f t="shared" ca="1" si="5"/>
        <v>-4.2668298350707387E-2</v>
      </c>
      <c r="L45" s="23">
        <f t="shared" ca="1" si="14"/>
        <v>4.9357418168324003E-7</v>
      </c>
      <c r="M45" s="23">
        <f t="shared" ca="1" si="6"/>
        <v>93637379.034688756</v>
      </c>
      <c r="N45" s="23">
        <f t="shared" ca="1" si="7"/>
        <v>78182901.205140635</v>
      </c>
      <c r="O45" s="23">
        <f t="shared" ca="1" si="8"/>
        <v>13282786.776867943</v>
      </c>
      <c r="P45" s="8">
        <f t="shared" ca="1" si="15"/>
        <v>7.0254834828874235E-4</v>
      </c>
      <c r="Q45" s="8"/>
      <c r="R45" s="8"/>
      <c r="S45" s="8"/>
    </row>
    <row r="46" spans="1:19" x14ac:dyDescent="0.2">
      <c r="A46" s="78">
        <v>20910.5</v>
      </c>
      <c r="B46" s="78">
        <v>-4.5052475004922599E-2</v>
      </c>
      <c r="C46" s="8">
        <v>0.8</v>
      </c>
      <c r="D46" s="79">
        <f t="shared" si="4"/>
        <v>2.0910500000000001</v>
      </c>
      <c r="E46" s="79">
        <f t="shared" si="4"/>
        <v>-4.5052475004922599E-2</v>
      </c>
      <c r="F46" s="23">
        <f t="shared" si="9"/>
        <v>4.3724901025000005</v>
      </c>
      <c r="G46" s="23">
        <f t="shared" si="10"/>
        <v>9.1430954288326269</v>
      </c>
      <c r="H46" s="23">
        <f t="shared" si="11"/>
        <v>19.118669696460465</v>
      </c>
      <c r="I46" s="23">
        <f t="shared" si="12"/>
        <v>-9.4206977859043403E-2</v>
      </c>
      <c r="J46" s="23">
        <f t="shared" si="13"/>
        <v>-0.19699150105215271</v>
      </c>
      <c r="K46" s="23">
        <f t="shared" ca="1" si="5"/>
        <v>-4.5852139537118024E-2</v>
      </c>
      <c r="L46" s="23">
        <f t="shared" ca="1" si="14"/>
        <v>6.3946336405132814E-7</v>
      </c>
      <c r="M46" s="23">
        <f t="shared" ca="1" si="6"/>
        <v>289075378.55312705</v>
      </c>
      <c r="N46" s="23">
        <f t="shared" ca="1" si="7"/>
        <v>119769991.47620042</v>
      </c>
      <c r="O46" s="23">
        <f t="shared" ca="1" si="8"/>
        <v>25554238.574594799</v>
      </c>
      <c r="P46" s="8">
        <f t="shared" ca="1" si="15"/>
        <v>7.9966453219542516E-4</v>
      </c>
      <c r="Q46" s="8"/>
      <c r="R46" s="8"/>
      <c r="S46" s="8"/>
    </row>
    <row r="47" spans="1:19" x14ac:dyDescent="0.2">
      <c r="A47" s="78">
        <v>21447</v>
      </c>
      <c r="B47" s="78">
        <v>-4.6469650005747098E-2</v>
      </c>
      <c r="C47" s="8">
        <v>1</v>
      </c>
      <c r="D47" s="79">
        <f t="shared" si="4"/>
        <v>2.1446999999999998</v>
      </c>
      <c r="E47" s="79">
        <f t="shared" si="4"/>
        <v>-4.6469650005747098E-2</v>
      </c>
      <c r="F47" s="23">
        <f t="shared" si="9"/>
        <v>4.5997380899999989</v>
      </c>
      <c r="G47" s="23">
        <f t="shared" si="10"/>
        <v>9.8650582816229964</v>
      </c>
      <c r="H47" s="23">
        <f t="shared" si="11"/>
        <v>21.157590496596839</v>
      </c>
      <c r="I47" s="23">
        <f t="shared" si="12"/>
        <v>-9.9663458367325791E-2</v>
      </c>
      <c r="J47" s="23">
        <f t="shared" si="13"/>
        <v>-0.2137482191604036</v>
      </c>
      <c r="K47" s="23">
        <f t="shared" ca="1" si="5"/>
        <v>-4.75372440010918E-2</v>
      </c>
      <c r="L47" s="23">
        <f t="shared" ca="1" si="14"/>
        <v>1.1397569388960617E-6</v>
      </c>
      <c r="M47" s="23">
        <f t="shared" ca="1" si="6"/>
        <v>438538932.37372786</v>
      </c>
      <c r="N47" s="23">
        <f t="shared" ca="1" si="7"/>
        <v>145649682.29620588</v>
      </c>
      <c r="O47" s="23">
        <f t="shared" ca="1" si="8"/>
        <v>33816524.415839948</v>
      </c>
      <c r="P47" s="8">
        <f t="shared" ca="1" si="15"/>
        <v>1.0675939953447011E-3</v>
      </c>
      <c r="Q47" s="8"/>
      <c r="R47" s="8"/>
      <c r="S47" s="8"/>
    </row>
    <row r="48" spans="1:19" x14ac:dyDescent="0.2">
      <c r="A48" s="78">
        <v>21456.5</v>
      </c>
      <c r="B48" s="78">
        <v>-4.8661175002052914E-2</v>
      </c>
      <c r="C48" s="8">
        <v>1</v>
      </c>
      <c r="D48" s="79">
        <f t="shared" si="4"/>
        <v>2.1456499999999998</v>
      </c>
      <c r="E48" s="79">
        <f t="shared" si="4"/>
        <v>-4.8661175002052914E-2</v>
      </c>
      <c r="F48" s="23">
        <f t="shared" si="9"/>
        <v>4.6038139224999997</v>
      </c>
      <c r="G48" s="23">
        <f t="shared" si="10"/>
        <v>9.8781733428121239</v>
      </c>
      <c r="H48" s="23">
        <f t="shared" si="11"/>
        <v>21.195102633004833</v>
      </c>
      <c r="I48" s="23">
        <f t="shared" si="12"/>
        <v>-0.10440985014315483</v>
      </c>
      <c r="J48" s="23">
        <f t="shared" si="13"/>
        <v>-0.22402699495966016</v>
      </c>
      <c r="K48" s="23">
        <f t="shared" ca="1" si="5"/>
        <v>-4.7567203132332023E-2</v>
      </c>
      <c r="L48" s="23">
        <f t="shared" ca="1" si="14"/>
        <v>1.1967744517406235E-6</v>
      </c>
      <c r="M48" s="23">
        <f t="shared" ca="1" si="6"/>
        <v>441492902.92202133</v>
      </c>
      <c r="N48" s="23">
        <f t="shared" ca="1" si="7"/>
        <v>146134475.30633354</v>
      </c>
      <c r="O48" s="23">
        <f t="shared" ca="1" si="8"/>
        <v>33974835.345772982</v>
      </c>
      <c r="P48" s="8">
        <f t="shared" ca="1" si="15"/>
        <v>-1.0939718697208917E-3</v>
      </c>
      <c r="Q48" s="8"/>
      <c r="R48" s="8"/>
      <c r="S48" s="8"/>
    </row>
    <row r="49" spans="1:19" x14ac:dyDescent="0.2">
      <c r="A49" s="78">
        <v>22060</v>
      </c>
      <c r="B49" s="78">
        <v>-4.8557000001892447E-2</v>
      </c>
      <c r="C49" s="8">
        <v>1</v>
      </c>
      <c r="D49" s="79">
        <f t="shared" si="4"/>
        <v>2.206</v>
      </c>
      <c r="E49" s="79">
        <f t="shared" si="4"/>
        <v>-4.8557000001892447E-2</v>
      </c>
      <c r="F49" s="23">
        <f t="shared" si="9"/>
        <v>4.8664360000000002</v>
      </c>
      <c r="G49" s="23">
        <f t="shared" si="10"/>
        <v>10.735357816</v>
      </c>
      <c r="H49" s="23">
        <f t="shared" si="11"/>
        <v>23.682199342096002</v>
      </c>
      <c r="I49" s="23">
        <f t="shared" si="12"/>
        <v>-0.10711674200417473</v>
      </c>
      <c r="J49" s="23">
        <f t="shared" si="13"/>
        <v>-0.23629953286120944</v>
      </c>
      <c r="K49" s="23">
        <f t="shared" ca="1" si="5"/>
        <v>-4.9478981752141757E-2</v>
      </c>
      <c r="L49" s="23">
        <f t="shared" ca="1" si="14"/>
        <v>8.5005034779277996E-7</v>
      </c>
      <c r="M49" s="23">
        <f t="shared" ca="1" si="6"/>
        <v>651872349.49920535</v>
      </c>
      <c r="N49" s="23">
        <f t="shared" ca="1" si="7"/>
        <v>178877508.7224305</v>
      </c>
      <c r="O49" s="23">
        <f t="shared" ca="1" si="8"/>
        <v>44920310.305087171</v>
      </c>
      <c r="P49" s="8">
        <f t="shared" ca="1" si="15"/>
        <v>9.219817502493094E-4</v>
      </c>
      <c r="Q49" s="8"/>
      <c r="R49" s="8"/>
      <c r="S49" s="8"/>
    </row>
    <row r="50" spans="1:19" x14ac:dyDescent="0.2">
      <c r="A50" s="78">
        <v>22060</v>
      </c>
      <c r="B50" s="78">
        <v>-4.8557000001892447E-2</v>
      </c>
      <c r="C50" s="8">
        <v>1</v>
      </c>
      <c r="D50" s="79">
        <f t="shared" si="4"/>
        <v>2.206</v>
      </c>
      <c r="E50" s="79">
        <f t="shared" si="4"/>
        <v>-4.8557000001892447E-2</v>
      </c>
      <c r="F50" s="23">
        <f t="shared" si="9"/>
        <v>4.8664360000000002</v>
      </c>
      <c r="G50" s="23">
        <f t="shared" si="10"/>
        <v>10.735357816</v>
      </c>
      <c r="H50" s="23">
        <f t="shared" si="11"/>
        <v>23.682199342096002</v>
      </c>
      <c r="I50" s="23">
        <f t="shared" si="12"/>
        <v>-0.10711674200417473</v>
      </c>
      <c r="J50" s="23">
        <f t="shared" si="13"/>
        <v>-0.23629953286120944</v>
      </c>
      <c r="K50" s="23">
        <f t="shared" ca="1" si="5"/>
        <v>-4.9478981752141757E-2</v>
      </c>
      <c r="L50" s="23">
        <f t="shared" ca="1" si="14"/>
        <v>8.5005034779277996E-7</v>
      </c>
      <c r="M50" s="23">
        <f t="shared" ca="1" si="6"/>
        <v>651872349.49920535</v>
      </c>
      <c r="N50" s="23">
        <f t="shared" ca="1" si="7"/>
        <v>178877508.7224305</v>
      </c>
      <c r="O50" s="23">
        <f t="shared" ca="1" si="8"/>
        <v>44920310.305087171</v>
      </c>
      <c r="P50" s="8">
        <f t="shared" ca="1" si="15"/>
        <v>9.219817502493094E-4</v>
      </c>
      <c r="Q50" s="8"/>
      <c r="R50" s="8"/>
      <c r="S50" s="8"/>
    </row>
    <row r="51" spans="1:19" x14ac:dyDescent="0.2">
      <c r="A51" s="78">
        <v>22357.5</v>
      </c>
      <c r="B51" s="78">
        <v>-5.0852125001256354E-2</v>
      </c>
      <c r="C51" s="8">
        <v>1</v>
      </c>
      <c r="D51" s="79">
        <f t="shared" si="4"/>
        <v>2.2357499999999999</v>
      </c>
      <c r="E51" s="79">
        <f t="shared" si="4"/>
        <v>-5.0852125001256354E-2</v>
      </c>
      <c r="F51" s="23">
        <f t="shared" si="9"/>
        <v>4.9985780624999991</v>
      </c>
      <c r="G51" s="23">
        <f t="shared" si="10"/>
        <v>11.175570903234373</v>
      </c>
      <c r="H51" s="23">
        <f t="shared" si="11"/>
        <v>24.985782646906245</v>
      </c>
      <c r="I51" s="23">
        <f t="shared" si="12"/>
        <v>-0.11369263847155889</v>
      </c>
      <c r="J51" s="23">
        <f t="shared" si="13"/>
        <v>-0.25418831646278778</v>
      </c>
      <c r="K51" s="23">
        <f t="shared" ca="1" si="5"/>
        <v>-5.0427628456053586E-2</v>
      </c>
      <c r="L51" s="23">
        <f t="shared" ca="1" si="14"/>
        <v>1.8019731688908587E-7</v>
      </c>
      <c r="M51" s="23">
        <f t="shared" ca="1" si="6"/>
        <v>772512282.42873323</v>
      </c>
      <c r="N51" s="23">
        <f t="shared" ca="1" si="7"/>
        <v>196459460.76053321</v>
      </c>
      <c r="O51" s="23">
        <f t="shared" ca="1" si="8"/>
        <v>50978488.197715923</v>
      </c>
      <c r="P51" s="8">
        <f t="shared" ca="1" si="15"/>
        <v>-4.2449654520276825E-4</v>
      </c>
      <c r="Q51" s="8"/>
      <c r="R51" s="8"/>
      <c r="S51" s="8"/>
    </row>
    <row r="52" spans="1:19" x14ac:dyDescent="0.2">
      <c r="A52" s="78">
        <v>24101</v>
      </c>
      <c r="B52" s="78">
        <v>-5.6390949997876305E-2</v>
      </c>
      <c r="C52" s="8">
        <v>1</v>
      </c>
      <c r="D52" s="79">
        <f t="shared" ref="D52:E83" si="16">A52/A$18</f>
        <v>2.4100999999999999</v>
      </c>
      <c r="E52" s="79">
        <f t="shared" si="16"/>
        <v>-5.6390949997876305E-2</v>
      </c>
      <c r="F52" s="23">
        <f t="shared" si="9"/>
        <v>5.8085820099999994</v>
      </c>
      <c r="G52" s="23">
        <f t="shared" si="10"/>
        <v>13.999263502300998</v>
      </c>
      <c r="H52" s="23">
        <f t="shared" si="11"/>
        <v>33.739624966895633</v>
      </c>
      <c r="I52" s="23">
        <f t="shared" si="12"/>
        <v>-0.13590782858988168</v>
      </c>
      <c r="J52" s="23">
        <f t="shared" si="13"/>
        <v>-0.3275514576844738</v>
      </c>
      <c r="K52" s="23">
        <f t="shared" ca="1" si="5"/>
        <v>-5.6069758779421247E-2</v>
      </c>
      <c r="L52" s="23">
        <f t="shared" ca="1" si="14"/>
        <v>1.0316379881264482E-7</v>
      </c>
      <c r="M52" s="23">
        <f t="shared" ca="1" si="6"/>
        <v>1722691726.8770857</v>
      </c>
      <c r="N52" s="23">
        <f t="shared" ca="1" si="7"/>
        <v>319849759.03380603</v>
      </c>
      <c r="O52" s="23">
        <f t="shared" ca="1" si="8"/>
        <v>96016387.35141772</v>
      </c>
      <c r="P52" s="8">
        <f t="shared" ca="1" si="15"/>
        <v>-3.2119121845505805E-4</v>
      </c>
      <c r="Q52" s="8"/>
      <c r="R52" s="8"/>
      <c r="S52" s="8"/>
    </row>
    <row r="53" spans="1:19" x14ac:dyDescent="0.2">
      <c r="A53" s="78"/>
      <c r="B53" s="78"/>
      <c r="C53" s="8"/>
      <c r="D53" s="79">
        <f t="shared" si="16"/>
        <v>0</v>
      </c>
      <c r="E53" s="79">
        <f t="shared" si="16"/>
        <v>0</v>
      </c>
      <c r="F53" s="23">
        <f t="shared" si="9"/>
        <v>0</v>
      </c>
      <c r="G53" s="23">
        <f t="shared" si="10"/>
        <v>0</v>
      </c>
      <c r="H53" s="23">
        <f t="shared" si="11"/>
        <v>0</v>
      </c>
      <c r="I53" s="23">
        <f t="shared" si="12"/>
        <v>0</v>
      </c>
      <c r="J53" s="23">
        <f t="shared" si="13"/>
        <v>0</v>
      </c>
      <c r="K53" s="23">
        <f t="shared" ca="1" si="5"/>
        <v>9.4184415108323535E-3</v>
      </c>
      <c r="L53" s="23">
        <f t="shared" ca="1" si="14"/>
        <v>8.8707040492970023E-5</v>
      </c>
      <c r="M53" s="23">
        <f t="shared" ca="1" si="6"/>
        <v>6311925249.4537907</v>
      </c>
      <c r="N53" s="23">
        <f t="shared" ca="1" si="7"/>
        <v>380668847.81071049</v>
      </c>
      <c r="O53" s="23">
        <f t="shared" ca="1" si="8"/>
        <v>161995362.47030237</v>
      </c>
      <c r="P53" s="8">
        <f t="shared" ca="1" si="15"/>
        <v>-9.4184415108323535E-3</v>
      </c>
      <c r="Q53" s="8"/>
      <c r="R53" s="8"/>
      <c r="S53" s="8"/>
    </row>
    <row r="54" spans="1:19" x14ac:dyDescent="0.2">
      <c r="A54" s="78"/>
      <c r="B54" s="78"/>
      <c r="C54" s="8"/>
      <c r="D54" s="79">
        <f t="shared" si="16"/>
        <v>0</v>
      </c>
      <c r="E54" s="79">
        <f t="shared" si="16"/>
        <v>0</v>
      </c>
      <c r="F54" s="23">
        <f t="shared" si="9"/>
        <v>0</v>
      </c>
      <c r="G54" s="23">
        <f t="shared" si="10"/>
        <v>0</v>
      </c>
      <c r="H54" s="23">
        <f t="shared" si="11"/>
        <v>0</v>
      </c>
      <c r="I54" s="23">
        <f t="shared" si="12"/>
        <v>0</v>
      </c>
      <c r="J54" s="23">
        <f t="shared" si="13"/>
        <v>0</v>
      </c>
      <c r="K54" s="23">
        <f t="shared" ca="1" si="5"/>
        <v>9.4184415108323535E-3</v>
      </c>
      <c r="L54" s="23">
        <f t="shared" ca="1" si="14"/>
        <v>8.8707040492970023E-5</v>
      </c>
      <c r="M54" s="23">
        <f t="shared" ca="1" si="6"/>
        <v>6311925249.4537907</v>
      </c>
      <c r="N54" s="23">
        <f t="shared" ca="1" si="7"/>
        <v>380668847.81071049</v>
      </c>
      <c r="O54" s="23">
        <f t="shared" ca="1" si="8"/>
        <v>161995362.47030237</v>
      </c>
      <c r="P54" s="8">
        <f t="shared" ca="1" si="15"/>
        <v>-9.4184415108323535E-3</v>
      </c>
      <c r="Q54" s="8"/>
      <c r="R54" s="8"/>
      <c r="S54" s="8"/>
    </row>
    <row r="55" spans="1:19" x14ac:dyDescent="0.2">
      <c r="A55" s="78"/>
      <c r="B55" s="78"/>
      <c r="C55" s="8"/>
      <c r="D55" s="79">
        <f t="shared" si="16"/>
        <v>0</v>
      </c>
      <c r="E55" s="79">
        <f t="shared" si="16"/>
        <v>0</v>
      </c>
      <c r="F55" s="23">
        <f t="shared" si="9"/>
        <v>0</v>
      </c>
      <c r="G55" s="23">
        <f t="shared" si="10"/>
        <v>0</v>
      </c>
      <c r="H55" s="23">
        <f t="shared" si="11"/>
        <v>0</v>
      </c>
      <c r="I55" s="23">
        <f t="shared" si="12"/>
        <v>0</v>
      </c>
      <c r="J55" s="23">
        <f t="shared" si="13"/>
        <v>0</v>
      </c>
      <c r="K55" s="23">
        <f t="shared" ca="1" si="5"/>
        <v>9.4184415108323535E-3</v>
      </c>
      <c r="L55" s="23">
        <f t="shared" ca="1" si="14"/>
        <v>8.8707040492970023E-5</v>
      </c>
      <c r="M55" s="23">
        <f t="shared" ca="1" si="6"/>
        <v>6311925249.4537907</v>
      </c>
      <c r="N55" s="23">
        <f t="shared" ca="1" si="7"/>
        <v>380668847.81071049</v>
      </c>
      <c r="O55" s="23">
        <f t="shared" ca="1" si="8"/>
        <v>161995362.47030237</v>
      </c>
      <c r="P55" s="8">
        <f t="shared" ca="1" si="15"/>
        <v>-9.4184415108323535E-3</v>
      </c>
      <c r="Q55" s="8"/>
      <c r="R55" s="8"/>
      <c r="S55" s="8"/>
    </row>
    <row r="56" spans="1:19" x14ac:dyDescent="0.2">
      <c r="A56" s="78"/>
      <c r="B56" s="78"/>
      <c r="C56" s="8"/>
      <c r="D56" s="79">
        <f t="shared" si="16"/>
        <v>0</v>
      </c>
      <c r="E56" s="79">
        <f t="shared" si="16"/>
        <v>0</v>
      </c>
      <c r="F56" s="23">
        <f t="shared" si="9"/>
        <v>0</v>
      </c>
      <c r="G56" s="23">
        <f t="shared" si="10"/>
        <v>0</v>
      </c>
      <c r="H56" s="23">
        <f t="shared" si="11"/>
        <v>0</v>
      </c>
      <c r="I56" s="23">
        <f t="shared" si="12"/>
        <v>0</v>
      </c>
      <c r="J56" s="23">
        <f t="shared" si="13"/>
        <v>0</v>
      </c>
      <c r="K56" s="23">
        <f t="shared" ca="1" si="5"/>
        <v>9.4184415108323535E-3</v>
      </c>
      <c r="L56" s="23">
        <f t="shared" ca="1" si="14"/>
        <v>8.8707040492970023E-5</v>
      </c>
      <c r="M56" s="23">
        <f t="shared" ca="1" si="6"/>
        <v>6311925249.4537907</v>
      </c>
      <c r="N56" s="23">
        <f t="shared" ca="1" si="7"/>
        <v>380668847.81071049</v>
      </c>
      <c r="O56" s="23">
        <f t="shared" ca="1" si="8"/>
        <v>161995362.47030237</v>
      </c>
      <c r="P56" s="8">
        <f t="shared" ca="1" si="15"/>
        <v>-9.4184415108323535E-3</v>
      </c>
      <c r="Q56" s="8"/>
      <c r="R56" s="8"/>
      <c r="S56" s="8"/>
    </row>
    <row r="57" spans="1:19" x14ac:dyDescent="0.2">
      <c r="A57" s="78"/>
      <c r="B57" s="78"/>
      <c r="C57" s="8"/>
      <c r="D57" s="79">
        <f t="shared" si="16"/>
        <v>0</v>
      </c>
      <c r="E57" s="79">
        <f t="shared" si="16"/>
        <v>0</v>
      </c>
      <c r="F57" s="23">
        <f t="shared" si="9"/>
        <v>0</v>
      </c>
      <c r="G57" s="23">
        <f t="shared" si="10"/>
        <v>0</v>
      </c>
      <c r="H57" s="23">
        <f t="shared" si="11"/>
        <v>0</v>
      </c>
      <c r="I57" s="23">
        <f t="shared" si="12"/>
        <v>0</v>
      </c>
      <c r="J57" s="23">
        <f t="shared" si="13"/>
        <v>0</v>
      </c>
      <c r="K57" s="23">
        <f t="shared" ca="1" si="5"/>
        <v>9.4184415108323535E-3</v>
      </c>
      <c r="L57" s="23">
        <f t="shared" ca="1" si="14"/>
        <v>8.8707040492970023E-5</v>
      </c>
      <c r="M57" s="23">
        <f t="shared" ca="1" si="6"/>
        <v>6311925249.4537907</v>
      </c>
      <c r="N57" s="23">
        <f t="shared" ca="1" si="7"/>
        <v>380668847.81071049</v>
      </c>
      <c r="O57" s="23">
        <f t="shared" ca="1" si="8"/>
        <v>161995362.47030237</v>
      </c>
      <c r="P57" s="8">
        <f t="shared" ca="1" si="15"/>
        <v>-9.4184415108323535E-3</v>
      </c>
      <c r="Q57" s="8"/>
      <c r="R57" s="8"/>
      <c r="S57" s="8"/>
    </row>
    <row r="58" spans="1:19" x14ac:dyDescent="0.2">
      <c r="A58" s="78"/>
      <c r="B58" s="78"/>
      <c r="C58" s="8"/>
      <c r="D58" s="79">
        <f t="shared" si="16"/>
        <v>0</v>
      </c>
      <c r="E58" s="79">
        <f t="shared" si="16"/>
        <v>0</v>
      </c>
      <c r="F58" s="23">
        <f t="shared" si="9"/>
        <v>0</v>
      </c>
      <c r="G58" s="23">
        <f t="shared" si="10"/>
        <v>0</v>
      </c>
      <c r="H58" s="23">
        <f t="shared" si="11"/>
        <v>0</v>
      </c>
      <c r="I58" s="23">
        <f t="shared" si="12"/>
        <v>0</v>
      </c>
      <c r="J58" s="23">
        <f t="shared" si="13"/>
        <v>0</v>
      </c>
      <c r="K58" s="23">
        <f t="shared" ca="1" si="5"/>
        <v>9.4184415108323535E-3</v>
      </c>
      <c r="L58" s="23">
        <f t="shared" ca="1" si="14"/>
        <v>8.8707040492970023E-5</v>
      </c>
      <c r="M58" s="23">
        <f t="shared" ca="1" si="6"/>
        <v>6311925249.4537907</v>
      </c>
      <c r="N58" s="23">
        <f t="shared" ca="1" si="7"/>
        <v>380668847.81071049</v>
      </c>
      <c r="O58" s="23">
        <f t="shared" ca="1" si="8"/>
        <v>161995362.47030237</v>
      </c>
      <c r="P58" s="8">
        <f t="shared" ca="1" si="15"/>
        <v>-9.4184415108323535E-3</v>
      </c>
      <c r="Q58" s="8"/>
      <c r="R58" s="8"/>
      <c r="S58" s="8"/>
    </row>
    <row r="59" spans="1:19" x14ac:dyDescent="0.2">
      <c r="A59" s="78"/>
      <c r="B59" s="78"/>
      <c r="C59" s="8"/>
      <c r="D59" s="79">
        <f t="shared" si="16"/>
        <v>0</v>
      </c>
      <c r="E59" s="79">
        <f t="shared" si="16"/>
        <v>0</v>
      </c>
      <c r="F59" s="23">
        <f t="shared" si="9"/>
        <v>0</v>
      </c>
      <c r="G59" s="23">
        <f t="shared" si="10"/>
        <v>0</v>
      </c>
      <c r="H59" s="23">
        <f t="shared" si="11"/>
        <v>0</v>
      </c>
      <c r="I59" s="23">
        <f t="shared" si="12"/>
        <v>0</v>
      </c>
      <c r="J59" s="23">
        <f t="shared" si="13"/>
        <v>0</v>
      </c>
      <c r="K59" s="23">
        <f t="shared" ca="1" si="5"/>
        <v>9.4184415108323535E-3</v>
      </c>
      <c r="L59" s="23">
        <f t="shared" ca="1" si="14"/>
        <v>8.8707040492970023E-5</v>
      </c>
      <c r="M59" s="23">
        <f t="shared" ca="1" si="6"/>
        <v>6311925249.4537907</v>
      </c>
      <c r="N59" s="23">
        <f t="shared" ca="1" si="7"/>
        <v>380668847.81071049</v>
      </c>
      <c r="O59" s="23">
        <f t="shared" ca="1" si="8"/>
        <v>161995362.47030237</v>
      </c>
      <c r="P59" s="8">
        <f t="shared" ca="1" si="15"/>
        <v>-9.4184415108323535E-3</v>
      </c>
      <c r="Q59" s="8"/>
      <c r="R59" s="8"/>
      <c r="S59" s="8"/>
    </row>
    <row r="60" spans="1:19" x14ac:dyDescent="0.2">
      <c r="A60" s="78"/>
      <c r="B60" s="78"/>
      <c r="C60" s="8"/>
      <c r="D60" s="79">
        <f t="shared" si="16"/>
        <v>0</v>
      </c>
      <c r="E60" s="79">
        <f t="shared" si="16"/>
        <v>0</v>
      </c>
      <c r="F60" s="23">
        <f t="shared" si="9"/>
        <v>0</v>
      </c>
      <c r="G60" s="23">
        <f t="shared" si="10"/>
        <v>0</v>
      </c>
      <c r="H60" s="23">
        <f t="shared" si="11"/>
        <v>0</v>
      </c>
      <c r="I60" s="23">
        <f t="shared" si="12"/>
        <v>0</v>
      </c>
      <c r="J60" s="23">
        <f t="shared" si="13"/>
        <v>0</v>
      </c>
      <c r="K60" s="23">
        <f t="shared" ca="1" si="5"/>
        <v>9.4184415108323535E-3</v>
      </c>
      <c r="L60" s="23">
        <f t="shared" ca="1" si="14"/>
        <v>8.8707040492970023E-5</v>
      </c>
      <c r="M60" s="23">
        <f t="shared" ca="1" si="6"/>
        <v>6311925249.4537907</v>
      </c>
      <c r="N60" s="23">
        <f t="shared" ca="1" si="7"/>
        <v>380668847.81071049</v>
      </c>
      <c r="O60" s="23">
        <f t="shared" ca="1" si="8"/>
        <v>161995362.47030237</v>
      </c>
      <c r="P60" s="8">
        <f t="shared" ca="1" si="15"/>
        <v>-9.4184415108323535E-3</v>
      </c>
      <c r="Q60" s="8"/>
      <c r="R60" s="8"/>
      <c r="S60" s="8"/>
    </row>
    <row r="61" spans="1:19" x14ac:dyDescent="0.2">
      <c r="A61" s="78"/>
      <c r="B61" s="78"/>
      <c r="C61" s="8"/>
      <c r="D61" s="79">
        <f t="shared" si="16"/>
        <v>0</v>
      </c>
      <c r="E61" s="79">
        <f t="shared" si="16"/>
        <v>0</v>
      </c>
      <c r="F61" s="23">
        <f t="shared" si="9"/>
        <v>0</v>
      </c>
      <c r="G61" s="23">
        <f t="shared" si="10"/>
        <v>0</v>
      </c>
      <c r="H61" s="23">
        <f t="shared" si="11"/>
        <v>0</v>
      </c>
      <c r="I61" s="23">
        <f t="shared" si="12"/>
        <v>0</v>
      </c>
      <c r="J61" s="23">
        <f t="shared" si="13"/>
        <v>0</v>
      </c>
      <c r="K61" s="23">
        <f t="shared" ca="1" si="5"/>
        <v>9.4184415108323535E-3</v>
      </c>
      <c r="L61" s="23">
        <f t="shared" ca="1" si="14"/>
        <v>8.8707040492970023E-5</v>
      </c>
      <c r="M61" s="23">
        <f t="shared" ca="1" si="6"/>
        <v>6311925249.4537907</v>
      </c>
      <c r="N61" s="23">
        <f t="shared" ca="1" si="7"/>
        <v>380668847.81071049</v>
      </c>
      <c r="O61" s="23">
        <f t="shared" ca="1" si="8"/>
        <v>161995362.47030237</v>
      </c>
      <c r="P61" s="8">
        <f t="shared" ca="1" si="15"/>
        <v>-9.4184415108323535E-3</v>
      </c>
      <c r="Q61" s="8"/>
      <c r="R61" s="8"/>
      <c r="S61" s="8"/>
    </row>
    <row r="62" spans="1:19" x14ac:dyDescent="0.2">
      <c r="A62" s="78"/>
      <c r="B62" s="78"/>
      <c r="C62" s="8"/>
      <c r="D62" s="79">
        <f t="shared" si="16"/>
        <v>0</v>
      </c>
      <c r="E62" s="79">
        <f t="shared" si="16"/>
        <v>0</v>
      </c>
      <c r="F62" s="23">
        <f t="shared" si="9"/>
        <v>0</v>
      </c>
      <c r="G62" s="23">
        <f t="shared" si="10"/>
        <v>0</v>
      </c>
      <c r="H62" s="23">
        <f t="shared" si="11"/>
        <v>0</v>
      </c>
      <c r="I62" s="23">
        <f t="shared" si="12"/>
        <v>0</v>
      </c>
      <c r="J62" s="23">
        <f t="shared" si="13"/>
        <v>0</v>
      </c>
      <c r="K62" s="23">
        <f t="shared" ca="1" si="5"/>
        <v>9.4184415108323535E-3</v>
      </c>
      <c r="L62" s="23">
        <f t="shared" ca="1" si="14"/>
        <v>8.8707040492970023E-5</v>
      </c>
      <c r="M62" s="23">
        <f t="shared" ca="1" si="6"/>
        <v>6311925249.4537907</v>
      </c>
      <c r="N62" s="23">
        <f t="shared" ca="1" si="7"/>
        <v>380668847.81071049</v>
      </c>
      <c r="O62" s="23">
        <f t="shared" ca="1" si="8"/>
        <v>161995362.47030237</v>
      </c>
      <c r="P62" s="8">
        <f t="shared" ca="1" si="15"/>
        <v>-9.4184415108323535E-3</v>
      </c>
      <c r="Q62" s="8"/>
      <c r="R62" s="8"/>
      <c r="S62" s="8"/>
    </row>
    <row r="63" spans="1:19" x14ac:dyDescent="0.2">
      <c r="A63" s="78"/>
      <c r="B63" s="78"/>
      <c r="C63" s="8"/>
      <c r="D63" s="79">
        <f t="shared" si="16"/>
        <v>0</v>
      </c>
      <c r="E63" s="79">
        <f t="shared" si="16"/>
        <v>0</v>
      </c>
      <c r="F63" s="23">
        <f t="shared" si="9"/>
        <v>0</v>
      </c>
      <c r="G63" s="23">
        <f t="shared" si="10"/>
        <v>0</v>
      </c>
      <c r="H63" s="23">
        <f t="shared" si="11"/>
        <v>0</v>
      </c>
      <c r="I63" s="23">
        <f t="shared" si="12"/>
        <v>0</v>
      </c>
      <c r="J63" s="23">
        <f t="shared" si="13"/>
        <v>0</v>
      </c>
      <c r="K63" s="23">
        <f t="shared" ca="1" si="5"/>
        <v>9.4184415108323535E-3</v>
      </c>
      <c r="L63" s="23">
        <f t="shared" ca="1" si="14"/>
        <v>8.8707040492970023E-5</v>
      </c>
      <c r="M63" s="23">
        <f t="shared" ca="1" si="6"/>
        <v>6311925249.4537907</v>
      </c>
      <c r="N63" s="23">
        <f t="shared" ca="1" si="7"/>
        <v>380668847.81071049</v>
      </c>
      <c r="O63" s="23">
        <f t="shared" ca="1" si="8"/>
        <v>161995362.47030237</v>
      </c>
      <c r="P63" s="8">
        <f t="shared" ca="1" si="15"/>
        <v>-9.4184415108323535E-3</v>
      </c>
      <c r="Q63" s="8"/>
      <c r="R63" s="8"/>
      <c r="S63" s="8"/>
    </row>
    <row r="64" spans="1:19" x14ac:dyDescent="0.2">
      <c r="A64" s="78"/>
      <c r="B64" s="78"/>
      <c r="C64" s="8"/>
      <c r="D64" s="79">
        <f t="shared" si="16"/>
        <v>0</v>
      </c>
      <c r="E64" s="79">
        <f t="shared" si="16"/>
        <v>0</v>
      </c>
      <c r="F64" s="23">
        <f t="shared" si="9"/>
        <v>0</v>
      </c>
      <c r="G64" s="23">
        <f t="shared" si="10"/>
        <v>0</v>
      </c>
      <c r="H64" s="23">
        <f t="shared" si="11"/>
        <v>0</v>
      </c>
      <c r="I64" s="23">
        <f t="shared" si="12"/>
        <v>0</v>
      </c>
      <c r="J64" s="23">
        <f t="shared" si="13"/>
        <v>0</v>
      </c>
      <c r="K64" s="23">
        <f t="shared" ca="1" si="5"/>
        <v>9.4184415108323535E-3</v>
      </c>
      <c r="L64" s="23">
        <f t="shared" ca="1" si="14"/>
        <v>8.8707040492970023E-5</v>
      </c>
      <c r="M64" s="23">
        <f t="shared" ca="1" si="6"/>
        <v>6311925249.4537907</v>
      </c>
      <c r="N64" s="23">
        <f t="shared" ca="1" si="7"/>
        <v>380668847.81071049</v>
      </c>
      <c r="O64" s="23">
        <f t="shared" ca="1" si="8"/>
        <v>161995362.47030237</v>
      </c>
      <c r="P64" s="8">
        <f t="shared" ca="1" si="15"/>
        <v>-9.4184415108323535E-3</v>
      </c>
      <c r="Q64" s="8"/>
      <c r="R64" s="8"/>
      <c r="S64" s="8"/>
    </row>
    <row r="65" spans="1:19" x14ac:dyDescent="0.2">
      <c r="A65" s="78"/>
      <c r="B65" s="78"/>
      <c r="C65" s="8"/>
      <c r="D65" s="79">
        <f t="shared" si="16"/>
        <v>0</v>
      </c>
      <c r="E65" s="79">
        <f t="shared" si="16"/>
        <v>0</v>
      </c>
      <c r="F65" s="23">
        <f t="shared" si="9"/>
        <v>0</v>
      </c>
      <c r="G65" s="23">
        <f t="shared" si="10"/>
        <v>0</v>
      </c>
      <c r="H65" s="23">
        <f t="shared" si="11"/>
        <v>0</v>
      </c>
      <c r="I65" s="23">
        <f t="shared" si="12"/>
        <v>0</v>
      </c>
      <c r="J65" s="23">
        <f t="shared" si="13"/>
        <v>0</v>
      </c>
      <c r="K65" s="23">
        <f t="shared" ca="1" si="5"/>
        <v>9.4184415108323535E-3</v>
      </c>
      <c r="L65" s="23">
        <f t="shared" ca="1" si="14"/>
        <v>8.8707040492970023E-5</v>
      </c>
      <c r="M65" s="23">
        <f t="shared" ca="1" si="6"/>
        <v>6311925249.4537907</v>
      </c>
      <c r="N65" s="23">
        <f t="shared" ca="1" si="7"/>
        <v>380668847.81071049</v>
      </c>
      <c r="O65" s="23">
        <f t="shared" ca="1" si="8"/>
        <v>161995362.47030237</v>
      </c>
      <c r="P65" s="8">
        <f t="shared" ca="1" si="15"/>
        <v>-9.4184415108323535E-3</v>
      </c>
      <c r="Q65" s="8"/>
      <c r="R65" s="8"/>
      <c r="S65" s="8"/>
    </row>
    <row r="66" spans="1:19" x14ac:dyDescent="0.2">
      <c r="A66" s="78"/>
      <c r="B66" s="78"/>
      <c r="C66" s="8"/>
      <c r="D66" s="79">
        <f t="shared" si="16"/>
        <v>0</v>
      </c>
      <c r="E66" s="79">
        <f t="shared" si="16"/>
        <v>0</v>
      </c>
      <c r="F66" s="23">
        <f t="shared" si="9"/>
        <v>0</v>
      </c>
      <c r="G66" s="23">
        <f t="shared" si="10"/>
        <v>0</v>
      </c>
      <c r="H66" s="23">
        <f t="shared" si="11"/>
        <v>0</v>
      </c>
      <c r="I66" s="23">
        <f t="shared" si="12"/>
        <v>0</v>
      </c>
      <c r="J66" s="23">
        <f t="shared" si="13"/>
        <v>0</v>
      </c>
      <c r="K66" s="23">
        <f t="shared" ca="1" si="5"/>
        <v>9.4184415108323535E-3</v>
      </c>
      <c r="L66" s="23">
        <f t="shared" ca="1" si="14"/>
        <v>8.8707040492970023E-5</v>
      </c>
      <c r="M66" s="23">
        <f t="shared" ca="1" si="6"/>
        <v>6311925249.4537907</v>
      </c>
      <c r="N66" s="23">
        <f t="shared" ca="1" si="7"/>
        <v>380668847.81071049</v>
      </c>
      <c r="O66" s="23">
        <f t="shared" ca="1" si="8"/>
        <v>161995362.47030237</v>
      </c>
      <c r="P66" s="8">
        <f t="shared" ca="1" si="15"/>
        <v>-9.4184415108323535E-3</v>
      </c>
      <c r="Q66" s="8"/>
      <c r="R66" s="8"/>
      <c r="S66" s="8"/>
    </row>
    <row r="67" spans="1:19" x14ac:dyDescent="0.2">
      <c r="A67" s="78"/>
      <c r="B67" s="78"/>
      <c r="C67" s="8"/>
      <c r="D67" s="79">
        <f t="shared" si="16"/>
        <v>0</v>
      </c>
      <c r="E67" s="79">
        <f t="shared" si="16"/>
        <v>0</v>
      </c>
      <c r="F67" s="23">
        <f t="shared" si="9"/>
        <v>0</v>
      </c>
      <c r="G67" s="23">
        <f t="shared" si="10"/>
        <v>0</v>
      </c>
      <c r="H67" s="23">
        <f t="shared" si="11"/>
        <v>0</v>
      </c>
      <c r="I67" s="23">
        <f t="shared" si="12"/>
        <v>0</v>
      </c>
      <c r="J67" s="23">
        <f t="shared" si="13"/>
        <v>0</v>
      </c>
      <c r="K67" s="23">
        <f t="shared" ca="1" si="5"/>
        <v>9.4184415108323535E-3</v>
      </c>
      <c r="L67" s="23">
        <f t="shared" ca="1" si="14"/>
        <v>8.8707040492970023E-5</v>
      </c>
      <c r="M67" s="23">
        <f t="shared" ca="1" si="6"/>
        <v>6311925249.4537907</v>
      </c>
      <c r="N67" s="23">
        <f t="shared" ca="1" si="7"/>
        <v>380668847.81071049</v>
      </c>
      <c r="O67" s="23">
        <f t="shared" ca="1" si="8"/>
        <v>161995362.47030237</v>
      </c>
      <c r="P67" s="8">
        <f t="shared" ca="1" si="15"/>
        <v>-9.4184415108323535E-3</v>
      </c>
      <c r="Q67" s="8"/>
      <c r="R67" s="8"/>
      <c r="S67" s="8"/>
    </row>
    <row r="68" spans="1:19" x14ac:dyDescent="0.2">
      <c r="A68" s="78"/>
      <c r="B68" s="78"/>
      <c r="C68" s="8"/>
      <c r="D68" s="79">
        <f t="shared" si="16"/>
        <v>0</v>
      </c>
      <c r="E68" s="79">
        <f t="shared" si="16"/>
        <v>0</v>
      </c>
      <c r="F68" s="23">
        <f t="shared" si="9"/>
        <v>0</v>
      </c>
      <c r="G68" s="23">
        <f t="shared" si="10"/>
        <v>0</v>
      </c>
      <c r="H68" s="23">
        <f t="shared" si="11"/>
        <v>0</v>
      </c>
      <c r="I68" s="23">
        <f t="shared" si="12"/>
        <v>0</v>
      </c>
      <c r="J68" s="23">
        <f t="shared" si="13"/>
        <v>0</v>
      </c>
      <c r="K68" s="23">
        <f t="shared" ca="1" si="5"/>
        <v>9.4184415108323535E-3</v>
      </c>
      <c r="L68" s="23">
        <f t="shared" ca="1" si="14"/>
        <v>8.8707040492970023E-5</v>
      </c>
      <c r="M68" s="23">
        <f t="shared" ca="1" si="6"/>
        <v>6311925249.4537907</v>
      </c>
      <c r="N68" s="23">
        <f t="shared" ca="1" si="7"/>
        <v>380668847.81071049</v>
      </c>
      <c r="O68" s="23">
        <f t="shared" ca="1" si="8"/>
        <v>161995362.47030237</v>
      </c>
      <c r="P68" s="8">
        <f t="shared" ca="1" si="15"/>
        <v>-9.4184415108323535E-3</v>
      </c>
      <c r="Q68" s="8"/>
      <c r="R68" s="8"/>
      <c r="S68" s="8"/>
    </row>
    <row r="69" spans="1:19" x14ac:dyDescent="0.2">
      <c r="A69" s="78"/>
      <c r="B69" s="78"/>
      <c r="C69" s="8"/>
      <c r="D69" s="79">
        <f t="shared" si="16"/>
        <v>0</v>
      </c>
      <c r="E69" s="79">
        <f t="shared" si="16"/>
        <v>0</v>
      </c>
      <c r="F69" s="23">
        <f t="shared" si="9"/>
        <v>0</v>
      </c>
      <c r="G69" s="23">
        <f t="shared" si="10"/>
        <v>0</v>
      </c>
      <c r="H69" s="23">
        <f t="shared" si="11"/>
        <v>0</v>
      </c>
      <c r="I69" s="23">
        <f t="shared" si="12"/>
        <v>0</v>
      </c>
      <c r="J69" s="23">
        <f t="shared" si="13"/>
        <v>0</v>
      </c>
      <c r="K69" s="23">
        <f t="shared" ca="1" si="5"/>
        <v>9.4184415108323535E-3</v>
      </c>
      <c r="L69" s="23">
        <f t="shared" ca="1" si="14"/>
        <v>8.8707040492970023E-5</v>
      </c>
      <c r="M69" s="23">
        <f t="shared" ca="1" si="6"/>
        <v>6311925249.4537907</v>
      </c>
      <c r="N69" s="23">
        <f t="shared" ca="1" si="7"/>
        <v>380668847.81071049</v>
      </c>
      <c r="O69" s="23">
        <f t="shared" ca="1" si="8"/>
        <v>161995362.47030237</v>
      </c>
      <c r="P69" s="8">
        <f t="shared" ca="1" si="15"/>
        <v>-9.4184415108323535E-3</v>
      </c>
      <c r="Q69" s="8"/>
      <c r="R69" s="8"/>
      <c r="S69" s="8"/>
    </row>
    <row r="70" spans="1:19" x14ac:dyDescent="0.2">
      <c r="A70" s="78"/>
      <c r="B70" s="78"/>
      <c r="C70" s="8"/>
      <c r="D70" s="79">
        <f t="shared" si="16"/>
        <v>0</v>
      </c>
      <c r="E70" s="79">
        <f t="shared" si="16"/>
        <v>0</v>
      </c>
      <c r="F70" s="23">
        <f t="shared" si="9"/>
        <v>0</v>
      </c>
      <c r="G70" s="23">
        <f t="shared" si="10"/>
        <v>0</v>
      </c>
      <c r="H70" s="23">
        <f t="shared" si="11"/>
        <v>0</v>
      </c>
      <c r="I70" s="23">
        <f t="shared" si="12"/>
        <v>0</v>
      </c>
      <c r="J70" s="23">
        <f t="shared" si="13"/>
        <v>0</v>
      </c>
      <c r="K70" s="23">
        <f t="shared" ca="1" si="5"/>
        <v>9.4184415108323535E-3</v>
      </c>
      <c r="L70" s="23">
        <f t="shared" ca="1" si="14"/>
        <v>8.8707040492970023E-5</v>
      </c>
      <c r="M70" s="23">
        <f t="shared" ca="1" si="6"/>
        <v>6311925249.4537907</v>
      </c>
      <c r="N70" s="23">
        <f t="shared" ca="1" si="7"/>
        <v>380668847.81071049</v>
      </c>
      <c r="O70" s="23">
        <f t="shared" ca="1" si="8"/>
        <v>161995362.47030237</v>
      </c>
      <c r="P70" s="8">
        <f t="shared" ca="1" si="15"/>
        <v>-9.4184415108323535E-3</v>
      </c>
      <c r="Q70" s="8"/>
      <c r="R70" s="8"/>
      <c r="S70" s="8"/>
    </row>
    <row r="71" spans="1:19" x14ac:dyDescent="0.2">
      <c r="A71" s="78"/>
      <c r="B71" s="78"/>
      <c r="C71" s="8"/>
      <c r="D71" s="79">
        <f t="shared" si="16"/>
        <v>0</v>
      </c>
      <c r="E71" s="79">
        <f t="shared" si="16"/>
        <v>0</v>
      </c>
      <c r="F71" s="23">
        <f t="shared" si="9"/>
        <v>0</v>
      </c>
      <c r="G71" s="23">
        <f t="shared" si="10"/>
        <v>0</v>
      </c>
      <c r="H71" s="23">
        <f t="shared" si="11"/>
        <v>0</v>
      </c>
      <c r="I71" s="23">
        <f t="shared" si="12"/>
        <v>0</v>
      </c>
      <c r="J71" s="23">
        <f t="shared" si="13"/>
        <v>0</v>
      </c>
      <c r="K71" s="23">
        <f t="shared" ca="1" si="5"/>
        <v>9.4184415108323535E-3</v>
      </c>
      <c r="L71" s="23">
        <f t="shared" ca="1" si="14"/>
        <v>8.8707040492970023E-5</v>
      </c>
      <c r="M71" s="23">
        <f t="shared" ca="1" si="6"/>
        <v>6311925249.4537907</v>
      </c>
      <c r="N71" s="23">
        <f t="shared" ca="1" si="7"/>
        <v>380668847.81071049</v>
      </c>
      <c r="O71" s="23">
        <f t="shared" ca="1" si="8"/>
        <v>161995362.47030237</v>
      </c>
      <c r="P71" s="8">
        <f t="shared" ca="1" si="15"/>
        <v>-9.4184415108323535E-3</v>
      </c>
      <c r="Q71" s="8"/>
      <c r="R71" s="8"/>
      <c r="S71" s="8"/>
    </row>
    <row r="72" spans="1:19" x14ac:dyDescent="0.2">
      <c r="A72" s="78"/>
      <c r="B72" s="78"/>
      <c r="C72" s="8"/>
      <c r="D72" s="79">
        <f t="shared" si="16"/>
        <v>0</v>
      </c>
      <c r="E72" s="79">
        <f t="shared" si="16"/>
        <v>0</v>
      </c>
      <c r="F72" s="23">
        <f t="shared" si="9"/>
        <v>0</v>
      </c>
      <c r="G72" s="23">
        <f t="shared" si="10"/>
        <v>0</v>
      </c>
      <c r="H72" s="23">
        <f t="shared" si="11"/>
        <v>0</v>
      </c>
      <c r="I72" s="23">
        <f t="shared" si="12"/>
        <v>0</v>
      </c>
      <c r="J72" s="23">
        <f t="shared" si="13"/>
        <v>0</v>
      </c>
      <c r="K72" s="23">
        <f t="shared" ca="1" si="5"/>
        <v>9.4184415108323535E-3</v>
      </c>
      <c r="L72" s="23">
        <f t="shared" ca="1" si="14"/>
        <v>8.8707040492970023E-5</v>
      </c>
      <c r="M72" s="23">
        <f t="shared" ca="1" si="6"/>
        <v>6311925249.4537907</v>
      </c>
      <c r="N72" s="23">
        <f t="shared" ca="1" si="7"/>
        <v>380668847.81071049</v>
      </c>
      <c r="O72" s="23">
        <f t="shared" ca="1" si="8"/>
        <v>161995362.47030237</v>
      </c>
      <c r="P72" s="8">
        <f t="shared" ca="1" si="15"/>
        <v>-9.4184415108323535E-3</v>
      </c>
      <c r="Q72" s="8"/>
      <c r="R72" s="8"/>
      <c r="S72" s="8"/>
    </row>
    <row r="73" spans="1:19" x14ac:dyDescent="0.2">
      <c r="A73" s="78"/>
      <c r="B73" s="78"/>
      <c r="C73" s="8"/>
      <c r="D73" s="79">
        <f t="shared" si="16"/>
        <v>0</v>
      </c>
      <c r="E73" s="79">
        <f t="shared" si="16"/>
        <v>0</v>
      </c>
      <c r="F73" s="23">
        <f t="shared" si="9"/>
        <v>0</v>
      </c>
      <c r="G73" s="23">
        <f t="shared" si="10"/>
        <v>0</v>
      </c>
      <c r="H73" s="23">
        <f t="shared" si="11"/>
        <v>0</v>
      </c>
      <c r="I73" s="23">
        <f t="shared" si="12"/>
        <v>0</v>
      </c>
      <c r="J73" s="23">
        <f t="shared" si="13"/>
        <v>0</v>
      </c>
      <c r="K73" s="23">
        <f t="shared" ca="1" si="5"/>
        <v>9.4184415108323535E-3</v>
      </c>
      <c r="L73" s="23">
        <f t="shared" ca="1" si="14"/>
        <v>8.8707040492970023E-5</v>
      </c>
      <c r="M73" s="23">
        <f t="shared" ca="1" si="6"/>
        <v>6311925249.4537907</v>
      </c>
      <c r="N73" s="23">
        <f t="shared" ca="1" si="7"/>
        <v>380668847.81071049</v>
      </c>
      <c r="O73" s="23">
        <f t="shared" ca="1" si="8"/>
        <v>161995362.47030237</v>
      </c>
      <c r="P73" s="8">
        <f t="shared" ca="1" si="15"/>
        <v>-9.4184415108323535E-3</v>
      </c>
      <c r="Q73" s="8"/>
      <c r="R73" s="8"/>
      <c r="S73" s="8"/>
    </row>
    <row r="74" spans="1:19" x14ac:dyDescent="0.2">
      <c r="A74" s="78"/>
      <c r="B74" s="78"/>
      <c r="C74" s="8"/>
      <c r="D74" s="79">
        <f t="shared" si="16"/>
        <v>0</v>
      </c>
      <c r="E74" s="79">
        <f t="shared" si="16"/>
        <v>0</v>
      </c>
      <c r="F74" s="23">
        <f t="shared" si="9"/>
        <v>0</v>
      </c>
      <c r="G74" s="23">
        <f t="shared" si="10"/>
        <v>0</v>
      </c>
      <c r="H74" s="23">
        <f t="shared" si="11"/>
        <v>0</v>
      </c>
      <c r="I74" s="23">
        <f t="shared" si="12"/>
        <v>0</v>
      </c>
      <c r="J74" s="23">
        <f t="shared" si="13"/>
        <v>0</v>
      </c>
      <c r="K74" s="23">
        <f t="shared" ca="1" si="5"/>
        <v>9.4184415108323535E-3</v>
      </c>
      <c r="L74" s="23">
        <f t="shared" ca="1" si="14"/>
        <v>8.8707040492970023E-5</v>
      </c>
      <c r="M74" s="23">
        <f t="shared" ca="1" si="6"/>
        <v>6311925249.4537907</v>
      </c>
      <c r="N74" s="23">
        <f t="shared" ca="1" si="7"/>
        <v>380668847.81071049</v>
      </c>
      <c r="O74" s="23">
        <f t="shared" ca="1" si="8"/>
        <v>161995362.47030237</v>
      </c>
      <c r="P74" s="8">
        <f t="shared" ca="1" si="15"/>
        <v>-9.4184415108323535E-3</v>
      </c>
      <c r="Q74" s="8"/>
      <c r="R74" s="8"/>
      <c r="S74" s="8"/>
    </row>
    <row r="75" spans="1:19" x14ac:dyDescent="0.2">
      <c r="A75" s="78"/>
      <c r="B75" s="78"/>
      <c r="C75" s="8"/>
      <c r="D75" s="79">
        <f t="shared" si="16"/>
        <v>0</v>
      </c>
      <c r="E75" s="79">
        <f t="shared" si="16"/>
        <v>0</v>
      </c>
      <c r="F75" s="23">
        <f t="shared" si="9"/>
        <v>0</v>
      </c>
      <c r="G75" s="23">
        <f t="shared" si="10"/>
        <v>0</v>
      </c>
      <c r="H75" s="23">
        <f t="shared" si="11"/>
        <v>0</v>
      </c>
      <c r="I75" s="23">
        <f t="shared" si="12"/>
        <v>0</v>
      </c>
      <c r="J75" s="23">
        <f t="shared" si="13"/>
        <v>0</v>
      </c>
      <c r="K75" s="23">
        <f t="shared" ca="1" si="5"/>
        <v>9.4184415108323535E-3</v>
      </c>
      <c r="L75" s="23">
        <f t="shared" ca="1" si="14"/>
        <v>8.8707040492970023E-5</v>
      </c>
      <c r="M75" s="23">
        <f t="shared" ca="1" si="6"/>
        <v>6311925249.4537907</v>
      </c>
      <c r="N75" s="23">
        <f t="shared" ca="1" si="7"/>
        <v>380668847.81071049</v>
      </c>
      <c r="O75" s="23">
        <f t="shared" ca="1" si="8"/>
        <v>161995362.47030237</v>
      </c>
      <c r="P75" s="8">
        <f t="shared" ca="1" si="15"/>
        <v>-9.4184415108323535E-3</v>
      </c>
      <c r="Q75" s="8"/>
      <c r="R75" s="8"/>
      <c r="S75" s="8"/>
    </row>
    <row r="76" spans="1:19" x14ac:dyDescent="0.2">
      <c r="A76" s="78"/>
      <c r="B76" s="78"/>
      <c r="C76" s="8"/>
      <c r="D76" s="79">
        <f t="shared" si="16"/>
        <v>0</v>
      </c>
      <c r="E76" s="79">
        <f t="shared" si="16"/>
        <v>0</v>
      </c>
      <c r="F76" s="23">
        <f t="shared" si="9"/>
        <v>0</v>
      </c>
      <c r="G76" s="23">
        <f t="shared" si="10"/>
        <v>0</v>
      </c>
      <c r="H76" s="23">
        <f t="shared" si="11"/>
        <v>0</v>
      </c>
      <c r="I76" s="23">
        <f t="shared" si="12"/>
        <v>0</v>
      </c>
      <c r="J76" s="23">
        <f t="shared" si="13"/>
        <v>0</v>
      </c>
      <c r="K76" s="23">
        <f t="shared" ca="1" si="5"/>
        <v>9.4184415108323535E-3</v>
      </c>
      <c r="L76" s="23">
        <f t="shared" ca="1" si="14"/>
        <v>8.8707040492970023E-5</v>
      </c>
      <c r="M76" s="23">
        <f t="shared" ca="1" si="6"/>
        <v>6311925249.4537907</v>
      </c>
      <c r="N76" s="23">
        <f t="shared" ca="1" si="7"/>
        <v>380668847.81071049</v>
      </c>
      <c r="O76" s="23">
        <f t="shared" ca="1" si="8"/>
        <v>161995362.47030237</v>
      </c>
      <c r="P76" s="8">
        <f t="shared" ca="1" si="15"/>
        <v>-9.4184415108323535E-3</v>
      </c>
      <c r="Q76" s="8"/>
      <c r="R76" s="8"/>
      <c r="S76" s="8"/>
    </row>
    <row r="77" spans="1:19" x14ac:dyDescent="0.2">
      <c r="A77" s="78"/>
      <c r="B77" s="78"/>
      <c r="C77" s="8"/>
      <c r="D77" s="79">
        <f t="shared" si="16"/>
        <v>0</v>
      </c>
      <c r="E77" s="79">
        <f t="shared" si="16"/>
        <v>0</v>
      </c>
      <c r="F77" s="23">
        <f t="shared" si="9"/>
        <v>0</v>
      </c>
      <c r="G77" s="23">
        <f t="shared" si="10"/>
        <v>0</v>
      </c>
      <c r="H77" s="23">
        <f t="shared" si="11"/>
        <v>0</v>
      </c>
      <c r="I77" s="23">
        <f t="shared" si="12"/>
        <v>0</v>
      </c>
      <c r="J77" s="23">
        <f t="shared" si="13"/>
        <v>0</v>
      </c>
      <c r="K77" s="23">
        <f t="shared" ca="1" si="5"/>
        <v>9.4184415108323535E-3</v>
      </c>
      <c r="L77" s="23">
        <f t="shared" ca="1" si="14"/>
        <v>8.8707040492970023E-5</v>
      </c>
      <c r="M77" s="23">
        <f t="shared" ca="1" si="6"/>
        <v>6311925249.4537907</v>
      </c>
      <c r="N77" s="23">
        <f t="shared" ca="1" si="7"/>
        <v>380668847.81071049</v>
      </c>
      <c r="O77" s="23">
        <f t="shared" ca="1" si="8"/>
        <v>161995362.47030237</v>
      </c>
      <c r="P77" s="8">
        <f t="shared" ca="1" si="15"/>
        <v>-9.4184415108323535E-3</v>
      </c>
      <c r="Q77" s="8"/>
      <c r="R77" s="8"/>
      <c r="S77" s="8"/>
    </row>
    <row r="78" spans="1:19" x14ac:dyDescent="0.2">
      <c r="A78" s="78"/>
      <c r="B78" s="78"/>
      <c r="C78" s="8"/>
      <c r="D78" s="79">
        <f t="shared" si="16"/>
        <v>0</v>
      </c>
      <c r="E78" s="79">
        <f t="shared" si="16"/>
        <v>0</v>
      </c>
      <c r="F78" s="23">
        <f t="shared" si="9"/>
        <v>0</v>
      </c>
      <c r="G78" s="23">
        <f t="shared" si="10"/>
        <v>0</v>
      </c>
      <c r="H78" s="23">
        <f t="shared" si="11"/>
        <v>0</v>
      </c>
      <c r="I78" s="23">
        <f t="shared" si="12"/>
        <v>0</v>
      </c>
      <c r="J78" s="23">
        <f t="shared" si="13"/>
        <v>0</v>
      </c>
      <c r="K78" s="23">
        <f t="shared" ca="1" si="5"/>
        <v>9.4184415108323535E-3</v>
      </c>
      <c r="L78" s="23">
        <f t="shared" ca="1" si="14"/>
        <v>8.8707040492970023E-5</v>
      </c>
      <c r="M78" s="23">
        <f t="shared" ca="1" si="6"/>
        <v>6311925249.4537907</v>
      </c>
      <c r="N78" s="23">
        <f t="shared" ca="1" si="7"/>
        <v>380668847.81071049</v>
      </c>
      <c r="O78" s="23">
        <f t="shared" ca="1" si="8"/>
        <v>161995362.47030237</v>
      </c>
      <c r="P78" s="8">
        <f t="shared" ca="1" si="15"/>
        <v>-9.4184415108323535E-3</v>
      </c>
      <c r="Q78" s="8"/>
      <c r="R78" s="8"/>
      <c r="S78" s="8"/>
    </row>
    <row r="79" spans="1:19" x14ac:dyDescent="0.2">
      <c r="A79" s="78"/>
      <c r="B79" s="78"/>
      <c r="C79" s="8"/>
      <c r="D79" s="79">
        <f t="shared" si="16"/>
        <v>0</v>
      </c>
      <c r="E79" s="79">
        <f t="shared" si="16"/>
        <v>0</v>
      </c>
      <c r="F79" s="23">
        <f t="shared" si="9"/>
        <v>0</v>
      </c>
      <c r="G79" s="23">
        <f t="shared" si="10"/>
        <v>0</v>
      </c>
      <c r="H79" s="23">
        <f t="shared" si="11"/>
        <v>0</v>
      </c>
      <c r="I79" s="23">
        <f t="shared" si="12"/>
        <v>0</v>
      </c>
      <c r="J79" s="23">
        <f t="shared" si="13"/>
        <v>0</v>
      </c>
      <c r="K79" s="23">
        <f t="shared" ca="1" si="5"/>
        <v>9.4184415108323535E-3</v>
      </c>
      <c r="L79" s="23">
        <f t="shared" ca="1" si="14"/>
        <v>8.8707040492970023E-5</v>
      </c>
      <c r="M79" s="23">
        <f t="shared" ca="1" si="6"/>
        <v>6311925249.4537907</v>
      </c>
      <c r="N79" s="23">
        <f t="shared" ca="1" si="7"/>
        <v>380668847.81071049</v>
      </c>
      <c r="O79" s="23">
        <f t="shared" ca="1" si="8"/>
        <v>161995362.47030237</v>
      </c>
      <c r="P79" s="8">
        <f t="shared" ca="1" si="15"/>
        <v>-9.4184415108323535E-3</v>
      </c>
      <c r="Q79" s="8"/>
      <c r="R79" s="8"/>
      <c r="S79" s="8"/>
    </row>
    <row r="80" spans="1:19" x14ac:dyDescent="0.2">
      <c r="A80" s="78"/>
      <c r="B80" s="78"/>
      <c r="C80" s="8"/>
      <c r="D80" s="79">
        <f t="shared" si="16"/>
        <v>0</v>
      </c>
      <c r="E80" s="79">
        <f t="shared" si="16"/>
        <v>0</v>
      </c>
      <c r="F80" s="23">
        <f t="shared" si="9"/>
        <v>0</v>
      </c>
      <c r="G80" s="23">
        <f t="shared" si="10"/>
        <v>0</v>
      </c>
      <c r="H80" s="23">
        <f t="shared" si="11"/>
        <v>0</v>
      </c>
      <c r="I80" s="23">
        <f t="shared" si="12"/>
        <v>0</v>
      </c>
      <c r="J80" s="23">
        <f t="shared" si="13"/>
        <v>0</v>
      </c>
      <c r="K80" s="23">
        <f t="shared" ca="1" si="5"/>
        <v>9.4184415108323535E-3</v>
      </c>
      <c r="L80" s="23">
        <f t="shared" ca="1" si="14"/>
        <v>8.8707040492970023E-5</v>
      </c>
      <c r="M80" s="23">
        <f t="shared" ca="1" si="6"/>
        <v>6311925249.4537907</v>
      </c>
      <c r="N80" s="23">
        <f t="shared" ca="1" si="7"/>
        <v>380668847.81071049</v>
      </c>
      <c r="O80" s="23">
        <f t="shared" ca="1" si="8"/>
        <v>161995362.47030237</v>
      </c>
      <c r="P80" s="8">
        <f t="shared" ca="1" si="15"/>
        <v>-9.4184415108323535E-3</v>
      </c>
      <c r="Q80" s="8"/>
      <c r="R80" s="8"/>
      <c r="S80" s="8"/>
    </row>
    <row r="81" spans="1:19" x14ac:dyDescent="0.2">
      <c r="A81" s="78"/>
      <c r="B81" s="78"/>
      <c r="C81" s="8"/>
      <c r="D81" s="79">
        <f t="shared" si="16"/>
        <v>0</v>
      </c>
      <c r="E81" s="79">
        <f t="shared" si="16"/>
        <v>0</v>
      </c>
      <c r="F81" s="23">
        <f t="shared" si="9"/>
        <v>0</v>
      </c>
      <c r="G81" s="23">
        <f t="shared" si="10"/>
        <v>0</v>
      </c>
      <c r="H81" s="23">
        <f t="shared" si="11"/>
        <v>0</v>
      </c>
      <c r="I81" s="23">
        <f t="shared" si="12"/>
        <v>0</v>
      </c>
      <c r="J81" s="23">
        <f t="shared" si="13"/>
        <v>0</v>
      </c>
      <c r="K81" s="23">
        <f t="shared" ca="1" si="5"/>
        <v>9.4184415108323535E-3</v>
      </c>
      <c r="L81" s="23">
        <f t="shared" ca="1" si="14"/>
        <v>8.8707040492970023E-5</v>
      </c>
      <c r="M81" s="23">
        <f t="shared" ca="1" si="6"/>
        <v>6311925249.4537907</v>
      </c>
      <c r="N81" s="23">
        <f t="shared" ca="1" si="7"/>
        <v>380668847.81071049</v>
      </c>
      <c r="O81" s="23">
        <f t="shared" ca="1" si="8"/>
        <v>161995362.47030237</v>
      </c>
      <c r="P81" s="8">
        <f t="shared" ca="1" si="15"/>
        <v>-9.4184415108323535E-3</v>
      </c>
      <c r="Q81" s="8"/>
      <c r="R81" s="8"/>
      <c r="S81" s="8"/>
    </row>
    <row r="82" spans="1:19" x14ac:dyDescent="0.2">
      <c r="A82" s="78"/>
      <c r="B82" s="78"/>
      <c r="C82" s="8"/>
      <c r="D82" s="79">
        <f t="shared" si="16"/>
        <v>0</v>
      </c>
      <c r="E82" s="79">
        <f t="shared" si="16"/>
        <v>0</v>
      </c>
      <c r="F82" s="23">
        <f t="shared" si="9"/>
        <v>0</v>
      </c>
      <c r="G82" s="23">
        <f t="shared" si="10"/>
        <v>0</v>
      </c>
      <c r="H82" s="23">
        <f t="shared" si="11"/>
        <v>0</v>
      </c>
      <c r="I82" s="23">
        <f t="shared" si="12"/>
        <v>0</v>
      </c>
      <c r="J82" s="23">
        <f t="shared" si="13"/>
        <v>0</v>
      </c>
      <c r="K82" s="23">
        <f t="shared" ca="1" si="5"/>
        <v>9.4184415108323535E-3</v>
      </c>
      <c r="L82" s="23">
        <f t="shared" ca="1" si="14"/>
        <v>8.8707040492970023E-5</v>
      </c>
      <c r="M82" s="23">
        <f t="shared" ca="1" si="6"/>
        <v>6311925249.4537907</v>
      </c>
      <c r="N82" s="23">
        <f t="shared" ca="1" si="7"/>
        <v>380668847.81071049</v>
      </c>
      <c r="O82" s="23">
        <f t="shared" ca="1" si="8"/>
        <v>161995362.47030237</v>
      </c>
      <c r="P82" s="8">
        <f t="shared" ca="1" si="15"/>
        <v>-9.4184415108323535E-3</v>
      </c>
      <c r="Q82" s="8"/>
      <c r="R82" s="8"/>
      <c r="S82" s="8"/>
    </row>
    <row r="83" spans="1:19" x14ac:dyDescent="0.2">
      <c r="A83" s="78"/>
      <c r="B83" s="78"/>
      <c r="C83" s="8"/>
      <c r="D83" s="79">
        <f t="shared" si="16"/>
        <v>0</v>
      </c>
      <c r="E83" s="79">
        <f t="shared" si="16"/>
        <v>0</v>
      </c>
      <c r="F83" s="23">
        <f t="shared" si="9"/>
        <v>0</v>
      </c>
      <c r="G83" s="23">
        <f t="shared" si="10"/>
        <v>0</v>
      </c>
      <c r="H83" s="23">
        <f t="shared" si="11"/>
        <v>0</v>
      </c>
      <c r="I83" s="23">
        <f t="shared" si="12"/>
        <v>0</v>
      </c>
      <c r="J83" s="23">
        <f t="shared" si="13"/>
        <v>0</v>
      </c>
      <c r="K83" s="23">
        <f t="shared" ca="1" si="5"/>
        <v>9.4184415108323535E-3</v>
      </c>
      <c r="L83" s="23">
        <f t="shared" ca="1" si="14"/>
        <v>8.8707040492970023E-5</v>
      </c>
      <c r="M83" s="23">
        <f t="shared" ca="1" si="6"/>
        <v>6311925249.4537907</v>
      </c>
      <c r="N83" s="23">
        <f t="shared" ca="1" si="7"/>
        <v>380668847.81071049</v>
      </c>
      <c r="O83" s="23">
        <f t="shared" ca="1" si="8"/>
        <v>161995362.47030237</v>
      </c>
      <c r="P83" s="8">
        <f t="shared" ca="1" si="15"/>
        <v>-9.4184415108323535E-3</v>
      </c>
      <c r="Q83" s="8"/>
      <c r="R83" s="8"/>
      <c r="S83" s="8"/>
    </row>
    <row r="84" spans="1:19" x14ac:dyDescent="0.2">
      <c r="A84" s="78"/>
      <c r="B84" s="78"/>
      <c r="C84" s="8"/>
      <c r="D84" s="79">
        <f t="shared" ref="D84:E115" si="17">A84/A$18</f>
        <v>0</v>
      </c>
      <c r="E84" s="79">
        <f t="shared" si="17"/>
        <v>0</v>
      </c>
      <c r="F84" s="23">
        <f t="shared" si="9"/>
        <v>0</v>
      </c>
      <c r="G84" s="23">
        <f t="shared" si="10"/>
        <v>0</v>
      </c>
      <c r="H84" s="23">
        <f t="shared" si="11"/>
        <v>0</v>
      </c>
      <c r="I84" s="23">
        <f t="shared" si="12"/>
        <v>0</v>
      </c>
      <c r="J84" s="23">
        <f t="shared" si="13"/>
        <v>0</v>
      </c>
      <c r="K84" s="23">
        <f t="shared" ca="1" si="5"/>
        <v>9.4184415108323535E-3</v>
      </c>
      <c r="L84" s="23">
        <f t="shared" ca="1" si="14"/>
        <v>8.8707040492970023E-5</v>
      </c>
      <c r="M84" s="23">
        <f t="shared" ca="1" si="6"/>
        <v>6311925249.4537907</v>
      </c>
      <c r="N84" s="23">
        <f t="shared" ca="1" si="7"/>
        <v>380668847.81071049</v>
      </c>
      <c r="O84" s="23">
        <f t="shared" ca="1" si="8"/>
        <v>161995362.47030237</v>
      </c>
      <c r="P84" s="8">
        <f t="shared" ca="1" si="15"/>
        <v>-9.4184415108323535E-3</v>
      </c>
      <c r="Q84" s="8"/>
      <c r="R84" s="8"/>
      <c r="S84" s="8"/>
    </row>
    <row r="85" spans="1:19" x14ac:dyDescent="0.2">
      <c r="A85" s="78"/>
      <c r="B85" s="78"/>
      <c r="C85" s="8"/>
      <c r="D85" s="79">
        <f t="shared" si="17"/>
        <v>0</v>
      </c>
      <c r="E85" s="79">
        <f t="shared" si="17"/>
        <v>0</v>
      </c>
      <c r="F85" s="23">
        <f t="shared" si="9"/>
        <v>0</v>
      </c>
      <c r="G85" s="23">
        <f t="shared" si="10"/>
        <v>0</v>
      </c>
      <c r="H85" s="23">
        <f t="shared" si="11"/>
        <v>0</v>
      </c>
      <c r="I85" s="23">
        <f t="shared" si="12"/>
        <v>0</v>
      </c>
      <c r="J85" s="23">
        <f t="shared" si="13"/>
        <v>0</v>
      </c>
      <c r="K85" s="23">
        <f t="shared" ref="K85:K148" ca="1" si="18">+E$4+E$5*D85+E$6*D85^2</f>
        <v>9.4184415108323535E-3</v>
      </c>
      <c r="L85" s="23">
        <f t="shared" ca="1" si="14"/>
        <v>8.8707040492970023E-5</v>
      </c>
      <c r="M85" s="23">
        <f t="shared" ref="M85:M148" ca="1" si="19">(M$1-M$2*D85+M$3*F85)^2</f>
        <v>6311925249.4537907</v>
      </c>
      <c r="N85" s="23">
        <f t="shared" ref="N85:N148" ca="1" si="20">(-M$2+M$4*D85-M$5*F85)^2</f>
        <v>380668847.81071049</v>
      </c>
      <c r="O85" s="23">
        <f t="shared" ref="O85:O148" ca="1" si="21">+(M$3-D85*M$5+F85*M$6)^2</f>
        <v>161995362.47030237</v>
      </c>
      <c r="P85" s="8">
        <f t="shared" ca="1" si="15"/>
        <v>-9.4184415108323535E-3</v>
      </c>
      <c r="Q85" s="8"/>
      <c r="R85" s="8"/>
      <c r="S85" s="8"/>
    </row>
    <row r="86" spans="1:19" x14ac:dyDescent="0.2">
      <c r="A86" s="78"/>
      <c r="B86" s="78"/>
      <c r="C86" s="8"/>
      <c r="D86" s="79">
        <f t="shared" si="17"/>
        <v>0</v>
      </c>
      <c r="E86" s="79">
        <f t="shared" si="17"/>
        <v>0</v>
      </c>
      <c r="F86" s="23">
        <f t="shared" ref="F86:F149" si="22">D86*D86</f>
        <v>0</v>
      </c>
      <c r="G86" s="23">
        <f t="shared" ref="G86:G149" si="23">D86*F86</f>
        <v>0</v>
      </c>
      <c r="H86" s="23">
        <f t="shared" ref="H86:H149" si="24">F86*F86</f>
        <v>0</v>
      </c>
      <c r="I86" s="23">
        <f t="shared" ref="I86:I149" si="25">E86*D86</f>
        <v>0</v>
      </c>
      <c r="J86" s="23">
        <f t="shared" ref="J86:J149" si="26">I86*D86</f>
        <v>0</v>
      </c>
      <c r="K86" s="23">
        <f t="shared" ca="1" si="18"/>
        <v>9.4184415108323535E-3</v>
      </c>
      <c r="L86" s="23">
        <f t="shared" ref="L86:L149" ca="1" si="27">+(K86-E86)^2</f>
        <v>8.8707040492970023E-5</v>
      </c>
      <c r="M86" s="23">
        <f t="shared" ca="1" si="19"/>
        <v>6311925249.4537907</v>
      </c>
      <c r="N86" s="23">
        <f t="shared" ca="1" si="20"/>
        <v>380668847.81071049</v>
      </c>
      <c r="O86" s="23">
        <f t="shared" ca="1" si="21"/>
        <v>161995362.47030237</v>
      </c>
      <c r="P86" s="8">
        <f t="shared" ref="P86:P149" ca="1" si="28">+E86-K86</f>
        <v>-9.4184415108323535E-3</v>
      </c>
      <c r="Q86" s="8"/>
      <c r="R86" s="8"/>
      <c r="S86" s="8"/>
    </row>
    <row r="87" spans="1:19" x14ac:dyDescent="0.2">
      <c r="A87" s="78"/>
      <c r="B87" s="78"/>
      <c r="C87" s="8"/>
      <c r="D87" s="79">
        <f t="shared" si="17"/>
        <v>0</v>
      </c>
      <c r="E87" s="79">
        <f t="shared" si="17"/>
        <v>0</v>
      </c>
      <c r="F87" s="23">
        <f t="shared" si="22"/>
        <v>0</v>
      </c>
      <c r="G87" s="23">
        <f t="shared" si="23"/>
        <v>0</v>
      </c>
      <c r="H87" s="23">
        <f t="shared" si="24"/>
        <v>0</v>
      </c>
      <c r="I87" s="23">
        <f t="shared" si="25"/>
        <v>0</v>
      </c>
      <c r="J87" s="23">
        <f t="shared" si="26"/>
        <v>0</v>
      </c>
      <c r="K87" s="23">
        <f t="shared" ca="1" si="18"/>
        <v>9.4184415108323535E-3</v>
      </c>
      <c r="L87" s="23">
        <f t="shared" ca="1" si="27"/>
        <v>8.8707040492970023E-5</v>
      </c>
      <c r="M87" s="23">
        <f t="shared" ca="1" si="19"/>
        <v>6311925249.4537907</v>
      </c>
      <c r="N87" s="23">
        <f t="shared" ca="1" si="20"/>
        <v>380668847.81071049</v>
      </c>
      <c r="O87" s="23">
        <f t="shared" ca="1" si="21"/>
        <v>161995362.47030237</v>
      </c>
      <c r="P87" s="8">
        <f t="shared" ca="1" si="28"/>
        <v>-9.4184415108323535E-3</v>
      </c>
      <c r="Q87" s="8"/>
      <c r="R87" s="8"/>
      <c r="S87" s="8"/>
    </row>
    <row r="88" spans="1:19" x14ac:dyDescent="0.2">
      <c r="A88" s="78"/>
      <c r="B88" s="78"/>
      <c r="C88" s="8"/>
      <c r="D88" s="79">
        <f t="shared" si="17"/>
        <v>0</v>
      </c>
      <c r="E88" s="79">
        <f t="shared" si="17"/>
        <v>0</v>
      </c>
      <c r="F88" s="23">
        <f t="shared" si="22"/>
        <v>0</v>
      </c>
      <c r="G88" s="23">
        <f t="shared" si="23"/>
        <v>0</v>
      </c>
      <c r="H88" s="23">
        <f t="shared" si="24"/>
        <v>0</v>
      </c>
      <c r="I88" s="23">
        <f t="shared" si="25"/>
        <v>0</v>
      </c>
      <c r="J88" s="23">
        <f t="shared" si="26"/>
        <v>0</v>
      </c>
      <c r="K88" s="23">
        <f t="shared" ca="1" si="18"/>
        <v>9.4184415108323535E-3</v>
      </c>
      <c r="L88" s="23">
        <f t="shared" ca="1" si="27"/>
        <v>8.8707040492970023E-5</v>
      </c>
      <c r="M88" s="23">
        <f t="shared" ca="1" si="19"/>
        <v>6311925249.4537907</v>
      </c>
      <c r="N88" s="23">
        <f t="shared" ca="1" si="20"/>
        <v>380668847.81071049</v>
      </c>
      <c r="O88" s="23">
        <f t="shared" ca="1" si="21"/>
        <v>161995362.47030237</v>
      </c>
      <c r="P88" s="8">
        <f t="shared" ca="1" si="28"/>
        <v>-9.4184415108323535E-3</v>
      </c>
      <c r="Q88" s="8"/>
      <c r="R88" s="8"/>
      <c r="S88" s="8"/>
    </row>
    <row r="89" spans="1:19" x14ac:dyDescent="0.2">
      <c r="A89" s="78"/>
      <c r="B89" s="78"/>
      <c r="C89" s="8"/>
      <c r="D89" s="79">
        <f t="shared" si="17"/>
        <v>0</v>
      </c>
      <c r="E89" s="79">
        <f t="shared" si="17"/>
        <v>0</v>
      </c>
      <c r="F89" s="23">
        <f t="shared" si="22"/>
        <v>0</v>
      </c>
      <c r="G89" s="23">
        <f t="shared" si="23"/>
        <v>0</v>
      </c>
      <c r="H89" s="23">
        <f t="shared" si="24"/>
        <v>0</v>
      </c>
      <c r="I89" s="23">
        <f t="shared" si="25"/>
        <v>0</v>
      </c>
      <c r="J89" s="23">
        <f t="shared" si="26"/>
        <v>0</v>
      </c>
      <c r="K89" s="23">
        <f t="shared" ca="1" si="18"/>
        <v>9.4184415108323535E-3</v>
      </c>
      <c r="L89" s="23">
        <f t="shared" ca="1" si="27"/>
        <v>8.8707040492970023E-5</v>
      </c>
      <c r="M89" s="23">
        <f t="shared" ca="1" si="19"/>
        <v>6311925249.4537907</v>
      </c>
      <c r="N89" s="23">
        <f t="shared" ca="1" si="20"/>
        <v>380668847.81071049</v>
      </c>
      <c r="O89" s="23">
        <f t="shared" ca="1" si="21"/>
        <v>161995362.47030237</v>
      </c>
      <c r="P89" s="8">
        <f t="shared" ca="1" si="28"/>
        <v>-9.4184415108323535E-3</v>
      </c>
      <c r="Q89" s="8"/>
      <c r="R89" s="8"/>
      <c r="S89" s="8"/>
    </row>
    <row r="90" spans="1:19" x14ac:dyDescent="0.2">
      <c r="A90" s="78"/>
      <c r="B90" s="78"/>
      <c r="C90" s="8"/>
      <c r="D90" s="79">
        <f t="shared" si="17"/>
        <v>0</v>
      </c>
      <c r="E90" s="79">
        <f t="shared" si="17"/>
        <v>0</v>
      </c>
      <c r="F90" s="23">
        <f t="shared" si="22"/>
        <v>0</v>
      </c>
      <c r="G90" s="23">
        <f t="shared" si="23"/>
        <v>0</v>
      </c>
      <c r="H90" s="23">
        <f t="shared" si="24"/>
        <v>0</v>
      </c>
      <c r="I90" s="23">
        <f t="shared" si="25"/>
        <v>0</v>
      </c>
      <c r="J90" s="23">
        <f t="shared" si="26"/>
        <v>0</v>
      </c>
      <c r="K90" s="23">
        <f t="shared" ca="1" si="18"/>
        <v>9.4184415108323535E-3</v>
      </c>
      <c r="L90" s="23">
        <f t="shared" ca="1" si="27"/>
        <v>8.8707040492970023E-5</v>
      </c>
      <c r="M90" s="23">
        <f t="shared" ca="1" si="19"/>
        <v>6311925249.4537907</v>
      </c>
      <c r="N90" s="23">
        <f t="shared" ca="1" si="20"/>
        <v>380668847.81071049</v>
      </c>
      <c r="O90" s="23">
        <f t="shared" ca="1" si="21"/>
        <v>161995362.47030237</v>
      </c>
      <c r="P90" s="8">
        <f t="shared" ca="1" si="28"/>
        <v>-9.4184415108323535E-3</v>
      </c>
      <c r="Q90" s="8"/>
      <c r="R90" s="8"/>
      <c r="S90" s="8"/>
    </row>
    <row r="91" spans="1:19" x14ac:dyDescent="0.2">
      <c r="A91" s="78"/>
      <c r="B91" s="78"/>
      <c r="C91" s="8"/>
      <c r="D91" s="79">
        <f t="shared" si="17"/>
        <v>0</v>
      </c>
      <c r="E91" s="79">
        <f t="shared" si="17"/>
        <v>0</v>
      </c>
      <c r="F91" s="23">
        <f t="shared" si="22"/>
        <v>0</v>
      </c>
      <c r="G91" s="23">
        <f t="shared" si="23"/>
        <v>0</v>
      </c>
      <c r="H91" s="23">
        <f t="shared" si="24"/>
        <v>0</v>
      </c>
      <c r="I91" s="23">
        <f t="shared" si="25"/>
        <v>0</v>
      </c>
      <c r="J91" s="23">
        <f t="shared" si="26"/>
        <v>0</v>
      </c>
      <c r="K91" s="23">
        <f t="shared" ca="1" si="18"/>
        <v>9.4184415108323535E-3</v>
      </c>
      <c r="L91" s="23">
        <f t="shared" ca="1" si="27"/>
        <v>8.8707040492970023E-5</v>
      </c>
      <c r="M91" s="23">
        <f t="shared" ca="1" si="19"/>
        <v>6311925249.4537907</v>
      </c>
      <c r="N91" s="23">
        <f t="shared" ca="1" si="20"/>
        <v>380668847.81071049</v>
      </c>
      <c r="O91" s="23">
        <f t="shared" ca="1" si="21"/>
        <v>161995362.47030237</v>
      </c>
      <c r="P91" s="8">
        <f t="shared" ca="1" si="28"/>
        <v>-9.4184415108323535E-3</v>
      </c>
      <c r="Q91" s="8"/>
      <c r="R91" s="8"/>
      <c r="S91" s="8"/>
    </row>
    <row r="92" spans="1:19" x14ac:dyDescent="0.2">
      <c r="A92" s="78"/>
      <c r="B92" s="78"/>
      <c r="C92" s="8"/>
      <c r="D92" s="79">
        <f t="shared" si="17"/>
        <v>0</v>
      </c>
      <c r="E92" s="79">
        <f t="shared" si="17"/>
        <v>0</v>
      </c>
      <c r="F92" s="23">
        <f t="shared" si="22"/>
        <v>0</v>
      </c>
      <c r="G92" s="23">
        <f t="shared" si="23"/>
        <v>0</v>
      </c>
      <c r="H92" s="23">
        <f t="shared" si="24"/>
        <v>0</v>
      </c>
      <c r="I92" s="23">
        <f t="shared" si="25"/>
        <v>0</v>
      </c>
      <c r="J92" s="23">
        <f t="shared" si="26"/>
        <v>0</v>
      </c>
      <c r="K92" s="23">
        <f t="shared" ca="1" si="18"/>
        <v>9.4184415108323535E-3</v>
      </c>
      <c r="L92" s="23">
        <f t="shared" ca="1" si="27"/>
        <v>8.8707040492970023E-5</v>
      </c>
      <c r="M92" s="23">
        <f t="shared" ca="1" si="19"/>
        <v>6311925249.4537907</v>
      </c>
      <c r="N92" s="23">
        <f t="shared" ca="1" si="20"/>
        <v>380668847.81071049</v>
      </c>
      <c r="O92" s="23">
        <f t="shared" ca="1" si="21"/>
        <v>161995362.47030237</v>
      </c>
      <c r="P92" s="8">
        <f t="shared" ca="1" si="28"/>
        <v>-9.4184415108323535E-3</v>
      </c>
      <c r="Q92" s="8"/>
      <c r="R92" s="8"/>
      <c r="S92" s="8"/>
    </row>
    <row r="93" spans="1:19" x14ac:dyDescent="0.2">
      <c r="A93" s="78"/>
      <c r="B93" s="78"/>
      <c r="C93" s="8"/>
      <c r="D93" s="79">
        <f t="shared" si="17"/>
        <v>0</v>
      </c>
      <c r="E93" s="79">
        <f t="shared" si="17"/>
        <v>0</v>
      </c>
      <c r="F93" s="23">
        <f t="shared" si="22"/>
        <v>0</v>
      </c>
      <c r="G93" s="23">
        <f t="shared" si="23"/>
        <v>0</v>
      </c>
      <c r="H93" s="23">
        <f t="shared" si="24"/>
        <v>0</v>
      </c>
      <c r="I93" s="23">
        <f t="shared" si="25"/>
        <v>0</v>
      </c>
      <c r="J93" s="23">
        <f t="shared" si="26"/>
        <v>0</v>
      </c>
      <c r="K93" s="23">
        <f t="shared" ca="1" si="18"/>
        <v>9.4184415108323535E-3</v>
      </c>
      <c r="L93" s="23">
        <f t="shared" ca="1" si="27"/>
        <v>8.8707040492970023E-5</v>
      </c>
      <c r="M93" s="23">
        <f t="shared" ca="1" si="19"/>
        <v>6311925249.4537907</v>
      </c>
      <c r="N93" s="23">
        <f t="shared" ca="1" si="20"/>
        <v>380668847.81071049</v>
      </c>
      <c r="O93" s="23">
        <f t="shared" ca="1" si="21"/>
        <v>161995362.47030237</v>
      </c>
      <c r="P93" s="8">
        <f t="shared" ca="1" si="28"/>
        <v>-9.4184415108323535E-3</v>
      </c>
      <c r="Q93" s="8"/>
      <c r="R93" s="8"/>
      <c r="S93" s="8"/>
    </row>
    <row r="94" spans="1:19" x14ac:dyDescent="0.2">
      <c r="A94" s="78"/>
      <c r="B94" s="78"/>
      <c r="C94" s="8"/>
      <c r="D94" s="79">
        <f t="shared" si="17"/>
        <v>0</v>
      </c>
      <c r="E94" s="79">
        <f t="shared" si="17"/>
        <v>0</v>
      </c>
      <c r="F94" s="23">
        <f t="shared" si="22"/>
        <v>0</v>
      </c>
      <c r="G94" s="23">
        <f t="shared" si="23"/>
        <v>0</v>
      </c>
      <c r="H94" s="23">
        <f t="shared" si="24"/>
        <v>0</v>
      </c>
      <c r="I94" s="23">
        <f t="shared" si="25"/>
        <v>0</v>
      </c>
      <c r="J94" s="23">
        <f t="shared" si="26"/>
        <v>0</v>
      </c>
      <c r="K94" s="23">
        <f t="shared" ca="1" si="18"/>
        <v>9.4184415108323535E-3</v>
      </c>
      <c r="L94" s="23">
        <f t="shared" ca="1" si="27"/>
        <v>8.8707040492970023E-5</v>
      </c>
      <c r="M94" s="23">
        <f t="shared" ca="1" si="19"/>
        <v>6311925249.4537907</v>
      </c>
      <c r="N94" s="23">
        <f t="shared" ca="1" si="20"/>
        <v>380668847.81071049</v>
      </c>
      <c r="O94" s="23">
        <f t="shared" ca="1" si="21"/>
        <v>161995362.47030237</v>
      </c>
      <c r="P94" s="8">
        <f t="shared" ca="1" si="28"/>
        <v>-9.4184415108323535E-3</v>
      </c>
      <c r="Q94" s="8"/>
      <c r="R94" s="8"/>
      <c r="S94" s="8"/>
    </row>
    <row r="95" spans="1:19" x14ac:dyDescent="0.2">
      <c r="A95" s="78"/>
      <c r="B95" s="78"/>
      <c r="C95" s="8"/>
      <c r="D95" s="79">
        <f t="shared" si="17"/>
        <v>0</v>
      </c>
      <c r="E95" s="79">
        <f t="shared" si="17"/>
        <v>0</v>
      </c>
      <c r="F95" s="23">
        <f t="shared" si="22"/>
        <v>0</v>
      </c>
      <c r="G95" s="23">
        <f t="shared" si="23"/>
        <v>0</v>
      </c>
      <c r="H95" s="23">
        <f t="shared" si="24"/>
        <v>0</v>
      </c>
      <c r="I95" s="23">
        <f t="shared" si="25"/>
        <v>0</v>
      </c>
      <c r="J95" s="23">
        <f t="shared" si="26"/>
        <v>0</v>
      </c>
      <c r="K95" s="23">
        <f t="shared" ca="1" si="18"/>
        <v>9.4184415108323535E-3</v>
      </c>
      <c r="L95" s="23">
        <f t="shared" ca="1" si="27"/>
        <v>8.8707040492970023E-5</v>
      </c>
      <c r="M95" s="23">
        <f t="shared" ca="1" si="19"/>
        <v>6311925249.4537907</v>
      </c>
      <c r="N95" s="23">
        <f t="shared" ca="1" si="20"/>
        <v>380668847.81071049</v>
      </c>
      <c r="O95" s="23">
        <f t="shared" ca="1" si="21"/>
        <v>161995362.47030237</v>
      </c>
      <c r="P95" s="8">
        <f t="shared" ca="1" si="28"/>
        <v>-9.4184415108323535E-3</v>
      </c>
      <c r="Q95" s="8"/>
      <c r="R95" s="8"/>
      <c r="S95" s="8"/>
    </row>
    <row r="96" spans="1:19" x14ac:dyDescent="0.2">
      <c r="A96" s="78"/>
      <c r="B96" s="78"/>
      <c r="C96" s="8"/>
      <c r="D96" s="79">
        <f t="shared" si="17"/>
        <v>0</v>
      </c>
      <c r="E96" s="79">
        <f t="shared" si="17"/>
        <v>0</v>
      </c>
      <c r="F96" s="23">
        <f t="shared" si="22"/>
        <v>0</v>
      </c>
      <c r="G96" s="23">
        <f t="shared" si="23"/>
        <v>0</v>
      </c>
      <c r="H96" s="23">
        <f t="shared" si="24"/>
        <v>0</v>
      </c>
      <c r="I96" s="23">
        <f t="shared" si="25"/>
        <v>0</v>
      </c>
      <c r="J96" s="23">
        <f t="shared" si="26"/>
        <v>0</v>
      </c>
      <c r="K96" s="23">
        <f t="shared" ca="1" si="18"/>
        <v>9.4184415108323535E-3</v>
      </c>
      <c r="L96" s="23">
        <f t="shared" ca="1" si="27"/>
        <v>8.8707040492970023E-5</v>
      </c>
      <c r="M96" s="23">
        <f t="shared" ca="1" si="19"/>
        <v>6311925249.4537907</v>
      </c>
      <c r="N96" s="23">
        <f t="shared" ca="1" si="20"/>
        <v>380668847.81071049</v>
      </c>
      <c r="O96" s="23">
        <f t="shared" ca="1" si="21"/>
        <v>161995362.47030237</v>
      </c>
      <c r="P96" s="8">
        <f t="shared" ca="1" si="28"/>
        <v>-9.4184415108323535E-3</v>
      </c>
      <c r="Q96" s="8"/>
      <c r="R96" s="8"/>
      <c r="S96" s="8"/>
    </row>
    <row r="97" spans="1:19" x14ac:dyDescent="0.2">
      <c r="A97" s="78"/>
      <c r="B97" s="78"/>
      <c r="C97" s="8"/>
      <c r="D97" s="79">
        <f t="shared" si="17"/>
        <v>0</v>
      </c>
      <c r="E97" s="79">
        <f t="shared" si="17"/>
        <v>0</v>
      </c>
      <c r="F97" s="23">
        <f t="shared" si="22"/>
        <v>0</v>
      </c>
      <c r="G97" s="23">
        <f t="shared" si="23"/>
        <v>0</v>
      </c>
      <c r="H97" s="23">
        <f t="shared" si="24"/>
        <v>0</v>
      </c>
      <c r="I97" s="23">
        <f t="shared" si="25"/>
        <v>0</v>
      </c>
      <c r="J97" s="23">
        <f t="shared" si="26"/>
        <v>0</v>
      </c>
      <c r="K97" s="23">
        <f t="shared" ca="1" si="18"/>
        <v>9.4184415108323535E-3</v>
      </c>
      <c r="L97" s="23">
        <f t="shared" ca="1" si="27"/>
        <v>8.8707040492970023E-5</v>
      </c>
      <c r="M97" s="23">
        <f t="shared" ca="1" si="19"/>
        <v>6311925249.4537907</v>
      </c>
      <c r="N97" s="23">
        <f t="shared" ca="1" si="20"/>
        <v>380668847.81071049</v>
      </c>
      <c r="O97" s="23">
        <f t="shared" ca="1" si="21"/>
        <v>161995362.47030237</v>
      </c>
      <c r="P97" s="8">
        <f t="shared" ca="1" si="28"/>
        <v>-9.4184415108323535E-3</v>
      </c>
      <c r="Q97" s="8"/>
      <c r="R97" s="8"/>
      <c r="S97" s="8"/>
    </row>
    <row r="98" spans="1:19" x14ac:dyDescent="0.2">
      <c r="A98" s="78"/>
      <c r="B98" s="78"/>
      <c r="C98" s="8"/>
      <c r="D98" s="79">
        <f t="shared" si="17"/>
        <v>0</v>
      </c>
      <c r="E98" s="79">
        <f t="shared" si="17"/>
        <v>0</v>
      </c>
      <c r="F98" s="23">
        <f t="shared" si="22"/>
        <v>0</v>
      </c>
      <c r="G98" s="23">
        <f t="shared" si="23"/>
        <v>0</v>
      </c>
      <c r="H98" s="23">
        <f t="shared" si="24"/>
        <v>0</v>
      </c>
      <c r="I98" s="23">
        <f t="shared" si="25"/>
        <v>0</v>
      </c>
      <c r="J98" s="23">
        <f t="shared" si="26"/>
        <v>0</v>
      </c>
      <c r="K98" s="23">
        <f t="shared" ca="1" si="18"/>
        <v>9.4184415108323535E-3</v>
      </c>
      <c r="L98" s="23">
        <f t="shared" ca="1" si="27"/>
        <v>8.8707040492970023E-5</v>
      </c>
      <c r="M98" s="23">
        <f t="shared" ca="1" si="19"/>
        <v>6311925249.4537907</v>
      </c>
      <c r="N98" s="23">
        <f t="shared" ca="1" si="20"/>
        <v>380668847.81071049</v>
      </c>
      <c r="O98" s="23">
        <f t="shared" ca="1" si="21"/>
        <v>161995362.47030237</v>
      </c>
      <c r="P98" s="8">
        <f t="shared" ca="1" si="28"/>
        <v>-9.4184415108323535E-3</v>
      </c>
      <c r="Q98" s="8"/>
      <c r="R98" s="8"/>
      <c r="S98" s="8"/>
    </row>
    <row r="99" spans="1:19" x14ac:dyDescent="0.2">
      <c r="A99" s="78"/>
      <c r="B99" s="78"/>
      <c r="C99" s="8"/>
      <c r="D99" s="79">
        <f t="shared" si="17"/>
        <v>0</v>
      </c>
      <c r="E99" s="79">
        <f t="shared" si="17"/>
        <v>0</v>
      </c>
      <c r="F99" s="23">
        <f t="shared" si="22"/>
        <v>0</v>
      </c>
      <c r="G99" s="23">
        <f t="shared" si="23"/>
        <v>0</v>
      </c>
      <c r="H99" s="23">
        <f t="shared" si="24"/>
        <v>0</v>
      </c>
      <c r="I99" s="23">
        <f t="shared" si="25"/>
        <v>0</v>
      </c>
      <c r="J99" s="23">
        <f t="shared" si="26"/>
        <v>0</v>
      </c>
      <c r="K99" s="23">
        <f t="shared" ca="1" si="18"/>
        <v>9.4184415108323535E-3</v>
      </c>
      <c r="L99" s="23">
        <f t="shared" ca="1" si="27"/>
        <v>8.8707040492970023E-5</v>
      </c>
      <c r="M99" s="23">
        <f t="shared" ca="1" si="19"/>
        <v>6311925249.4537907</v>
      </c>
      <c r="N99" s="23">
        <f t="shared" ca="1" si="20"/>
        <v>380668847.81071049</v>
      </c>
      <c r="O99" s="23">
        <f t="shared" ca="1" si="21"/>
        <v>161995362.47030237</v>
      </c>
      <c r="P99" s="8">
        <f t="shared" ca="1" si="28"/>
        <v>-9.4184415108323535E-3</v>
      </c>
      <c r="Q99" s="8"/>
      <c r="R99" s="8"/>
      <c r="S99" s="8"/>
    </row>
    <row r="100" spans="1:19" x14ac:dyDescent="0.2">
      <c r="A100" s="78"/>
      <c r="B100" s="78"/>
      <c r="C100" s="8"/>
      <c r="D100" s="79">
        <f t="shared" si="17"/>
        <v>0</v>
      </c>
      <c r="E100" s="79">
        <f t="shared" si="17"/>
        <v>0</v>
      </c>
      <c r="F100" s="23">
        <f t="shared" si="22"/>
        <v>0</v>
      </c>
      <c r="G100" s="23">
        <f t="shared" si="23"/>
        <v>0</v>
      </c>
      <c r="H100" s="23">
        <f t="shared" si="24"/>
        <v>0</v>
      </c>
      <c r="I100" s="23">
        <f t="shared" si="25"/>
        <v>0</v>
      </c>
      <c r="J100" s="23">
        <f t="shared" si="26"/>
        <v>0</v>
      </c>
      <c r="K100" s="23">
        <f t="shared" ca="1" si="18"/>
        <v>9.4184415108323535E-3</v>
      </c>
      <c r="L100" s="23">
        <f t="shared" ca="1" si="27"/>
        <v>8.8707040492970023E-5</v>
      </c>
      <c r="M100" s="23">
        <f t="shared" ca="1" si="19"/>
        <v>6311925249.4537907</v>
      </c>
      <c r="N100" s="23">
        <f t="shared" ca="1" si="20"/>
        <v>380668847.81071049</v>
      </c>
      <c r="O100" s="23">
        <f t="shared" ca="1" si="21"/>
        <v>161995362.47030237</v>
      </c>
      <c r="P100" s="8">
        <f t="shared" ca="1" si="28"/>
        <v>-9.4184415108323535E-3</v>
      </c>
      <c r="Q100" s="8"/>
      <c r="R100" s="8"/>
      <c r="S100" s="8"/>
    </row>
    <row r="101" spans="1:19" x14ac:dyDescent="0.2">
      <c r="A101" s="78"/>
      <c r="B101" s="78"/>
      <c r="C101" s="8"/>
      <c r="D101" s="79">
        <f t="shared" si="17"/>
        <v>0</v>
      </c>
      <c r="E101" s="79">
        <f t="shared" si="17"/>
        <v>0</v>
      </c>
      <c r="F101" s="23">
        <f t="shared" si="22"/>
        <v>0</v>
      </c>
      <c r="G101" s="23">
        <f t="shared" si="23"/>
        <v>0</v>
      </c>
      <c r="H101" s="23">
        <f t="shared" si="24"/>
        <v>0</v>
      </c>
      <c r="I101" s="23">
        <f t="shared" si="25"/>
        <v>0</v>
      </c>
      <c r="J101" s="23">
        <f t="shared" si="26"/>
        <v>0</v>
      </c>
      <c r="K101" s="23">
        <f t="shared" ca="1" si="18"/>
        <v>9.4184415108323535E-3</v>
      </c>
      <c r="L101" s="23">
        <f t="shared" ca="1" si="27"/>
        <v>8.8707040492970023E-5</v>
      </c>
      <c r="M101" s="23">
        <f t="shared" ca="1" si="19"/>
        <v>6311925249.4537907</v>
      </c>
      <c r="N101" s="23">
        <f t="shared" ca="1" si="20"/>
        <v>380668847.81071049</v>
      </c>
      <c r="O101" s="23">
        <f t="shared" ca="1" si="21"/>
        <v>161995362.47030237</v>
      </c>
      <c r="P101" s="8">
        <f t="shared" ca="1" si="28"/>
        <v>-9.4184415108323535E-3</v>
      </c>
      <c r="Q101" s="8"/>
      <c r="R101" s="8"/>
      <c r="S101" s="8"/>
    </row>
    <row r="102" spans="1:19" x14ac:dyDescent="0.2">
      <c r="A102" s="78"/>
      <c r="B102" s="78"/>
      <c r="C102" s="8"/>
      <c r="D102" s="79">
        <f t="shared" si="17"/>
        <v>0</v>
      </c>
      <c r="E102" s="79">
        <f t="shared" si="17"/>
        <v>0</v>
      </c>
      <c r="F102" s="23">
        <f t="shared" si="22"/>
        <v>0</v>
      </c>
      <c r="G102" s="23">
        <f t="shared" si="23"/>
        <v>0</v>
      </c>
      <c r="H102" s="23">
        <f t="shared" si="24"/>
        <v>0</v>
      </c>
      <c r="I102" s="23">
        <f t="shared" si="25"/>
        <v>0</v>
      </c>
      <c r="J102" s="23">
        <f t="shared" si="26"/>
        <v>0</v>
      </c>
      <c r="K102" s="23">
        <f t="shared" ca="1" si="18"/>
        <v>9.4184415108323535E-3</v>
      </c>
      <c r="L102" s="23">
        <f t="shared" ca="1" si="27"/>
        <v>8.8707040492970023E-5</v>
      </c>
      <c r="M102" s="23">
        <f t="shared" ca="1" si="19"/>
        <v>6311925249.4537907</v>
      </c>
      <c r="N102" s="23">
        <f t="shared" ca="1" si="20"/>
        <v>380668847.81071049</v>
      </c>
      <c r="O102" s="23">
        <f t="shared" ca="1" si="21"/>
        <v>161995362.47030237</v>
      </c>
      <c r="P102" s="8">
        <f t="shared" ca="1" si="28"/>
        <v>-9.4184415108323535E-3</v>
      </c>
      <c r="Q102" s="8"/>
      <c r="R102" s="8"/>
      <c r="S102" s="8"/>
    </row>
    <row r="103" spans="1:19" x14ac:dyDescent="0.2">
      <c r="A103" s="78"/>
      <c r="B103" s="78"/>
      <c r="C103" s="8"/>
      <c r="D103" s="79">
        <f t="shared" si="17"/>
        <v>0</v>
      </c>
      <c r="E103" s="79">
        <f t="shared" si="17"/>
        <v>0</v>
      </c>
      <c r="F103" s="23">
        <f t="shared" si="22"/>
        <v>0</v>
      </c>
      <c r="G103" s="23">
        <f t="shared" si="23"/>
        <v>0</v>
      </c>
      <c r="H103" s="23">
        <f t="shared" si="24"/>
        <v>0</v>
      </c>
      <c r="I103" s="23">
        <f t="shared" si="25"/>
        <v>0</v>
      </c>
      <c r="J103" s="23">
        <f t="shared" si="26"/>
        <v>0</v>
      </c>
      <c r="K103" s="23">
        <f t="shared" ca="1" si="18"/>
        <v>9.4184415108323535E-3</v>
      </c>
      <c r="L103" s="23">
        <f t="shared" ca="1" si="27"/>
        <v>8.8707040492970023E-5</v>
      </c>
      <c r="M103" s="23">
        <f t="shared" ca="1" si="19"/>
        <v>6311925249.4537907</v>
      </c>
      <c r="N103" s="23">
        <f t="shared" ca="1" si="20"/>
        <v>380668847.81071049</v>
      </c>
      <c r="O103" s="23">
        <f t="shared" ca="1" si="21"/>
        <v>161995362.47030237</v>
      </c>
      <c r="P103" s="8">
        <f t="shared" ca="1" si="28"/>
        <v>-9.4184415108323535E-3</v>
      </c>
      <c r="Q103" s="8"/>
      <c r="R103" s="8"/>
      <c r="S103" s="8"/>
    </row>
    <row r="104" spans="1:19" x14ac:dyDescent="0.2">
      <c r="A104" s="78"/>
      <c r="B104" s="78"/>
      <c r="C104" s="8"/>
      <c r="D104" s="79">
        <f t="shared" si="17"/>
        <v>0</v>
      </c>
      <c r="E104" s="79">
        <f t="shared" si="17"/>
        <v>0</v>
      </c>
      <c r="F104" s="23">
        <f t="shared" si="22"/>
        <v>0</v>
      </c>
      <c r="G104" s="23">
        <f t="shared" si="23"/>
        <v>0</v>
      </c>
      <c r="H104" s="23">
        <f t="shared" si="24"/>
        <v>0</v>
      </c>
      <c r="I104" s="23">
        <f t="shared" si="25"/>
        <v>0</v>
      </c>
      <c r="J104" s="23">
        <f t="shared" si="26"/>
        <v>0</v>
      </c>
      <c r="K104" s="23">
        <f t="shared" ca="1" si="18"/>
        <v>9.4184415108323535E-3</v>
      </c>
      <c r="L104" s="23">
        <f t="shared" ca="1" si="27"/>
        <v>8.8707040492970023E-5</v>
      </c>
      <c r="M104" s="23">
        <f t="shared" ca="1" si="19"/>
        <v>6311925249.4537907</v>
      </c>
      <c r="N104" s="23">
        <f t="shared" ca="1" si="20"/>
        <v>380668847.81071049</v>
      </c>
      <c r="O104" s="23">
        <f t="shared" ca="1" si="21"/>
        <v>161995362.47030237</v>
      </c>
      <c r="P104" s="8">
        <f t="shared" ca="1" si="28"/>
        <v>-9.4184415108323535E-3</v>
      </c>
      <c r="Q104" s="8"/>
      <c r="R104" s="8"/>
      <c r="S104" s="8"/>
    </row>
    <row r="105" spans="1:19" x14ac:dyDescent="0.2">
      <c r="A105" s="78"/>
      <c r="B105" s="78"/>
      <c r="C105" s="8"/>
      <c r="D105" s="79">
        <f t="shared" si="17"/>
        <v>0</v>
      </c>
      <c r="E105" s="79">
        <f t="shared" si="17"/>
        <v>0</v>
      </c>
      <c r="F105" s="23">
        <f t="shared" si="22"/>
        <v>0</v>
      </c>
      <c r="G105" s="23">
        <f t="shared" si="23"/>
        <v>0</v>
      </c>
      <c r="H105" s="23">
        <f t="shared" si="24"/>
        <v>0</v>
      </c>
      <c r="I105" s="23">
        <f t="shared" si="25"/>
        <v>0</v>
      </c>
      <c r="J105" s="23">
        <f t="shared" si="26"/>
        <v>0</v>
      </c>
      <c r="K105" s="23">
        <f t="shared" ca="1" si="18"/>
        <v>9.4184415108323535E-3</v>
      </c>
      <c r="L105" s="23">
        <f t="shared" ca="1" si="27"/>
        <v>8.8707040492970023E-5</v>
      </c>
      <c r="M105" s="23">
        <f t="shared" ca="1" si="19"/>
        <v>6311925249.4537907</v>
      </c>
      <c r="N105" s="23">
        <f t="shared" ca="1" si="20"/>
        <v>380668847.81071049</v>
      </c>
      <c r="O105" s="23">
        <f t="shared" ca="1" si="21"/>
        <v>161995362.47030237</v>
      </c>
      <c r="P105" s="8">
        <f t="shared" ca="1" si="28"/>
        <v>-9.4184415108323535E-3</v>
      </c>
      <c r="Q105" s="8"/>
      <c r="R105" s="8"/>
      <c r="S105" s="8"/>
    </row>
    <row r="106" spans="1:19" x14ac:dyDescent="0.2">
      <c r="A106" s="78"/>
      <c r="B106" s="78"/>
      <c r="C106" s="8"/>
      <c r="D106" s="79">
        <f t="shared" si="17"/>
        <v>0</v>
      </c>
      <c r="E106" s="79">
        <f t="shared" si="17"/>
        <v>0</v>
      </c>
      <c r="F106" s="23">
        <f t="shared" si="22"/>
        <v>0</v>
      </c>
      <c r="G106" s="23">
        <f t="shared" si="23"/>
        <v>0</v>
      </c>
      <c r="H106" s="23">
        <f t="shared" si="24"/>
        <v>0</v>
      </c>
      <c r="I106" s="23">
        <f t="shared" si="25"/>
        <v>0</v>
      </c>
      <c r="J106" s="23">
        <f t="shared" si="26"/>
        <v>0</v>
      </c>
      <c r="K106" s="23">
        <f t="shared" ca="1" si="18"/>
        <v>9.4184415108323535E-3</v>
      </c>
      <c r="L106" s="23">
        <f t="shared" ca="1" si="27"/>
        <v>8.8707040492970023E-5</v>
      </c>
      <c r="M106" s="23">
        <f t="shared" ca="1" si="19"/>
        <v>6311925249.4537907</v>
      </c>
      <c r="N106" s="23">
        <f t="shared" ca="1" si="20"/>
        <v>380668847.81071049</v>
      </c>
      <c r="O106" s="23">
        <f t="shared" ca="1" si="21"/>
        <v>161995362.47030237</v>
      </c>
      <c r="P106" s="8">
        <f t="shared" ca="1" si="28"/>
        <v>-9.4184415108323535E-3</v>
      </c>
      <c r="Q106" s="8"/>
      <c r="R106" s="8"/>
      <c r="S106" s="8"/>
    </row>
    <row r="107" spans="1:19" x14ac:dyDescent="0.2">
      <c r="A107" s="78"/>
      <c r="B107" s="78"/>
      <c r="C107" s="8"/>
      <c r="D107" s="79">
        <f t="shared" si="17"/>
        <v>0</v>
      </c>
      <c r="E107" s="79">
        <f t="shared" si="17"/>
        <v>0</v>
      </c>
      <c r="F107" s="23">
        <f t="shared" si="22"/>
        <v>0</v>
      </c>
      <c r="G107" s="23">
        <f t="shared" si="23"/>
        <v>0</v>
      </c>
      <c r="H107" s="23">
        <f t="shared" si="24"/>
        <v>0</v>
      </c>
      <c r="I107" s="23">
        <f t="shared" si="25"/>
        <v>0</v>
      </c>
      <c r="J107" s="23">
        <f t="shared" si="26"/>
        <v>0</v>
      </c>
      <c r="K107" s="23">
        <f t="shared" ca="1" si="18"/>
        <v>9.4184415108323535E-3</v>
      </c>
      <c r="L107" s="23">
        <f t="shared" ca="1" si="27"/>
        <v>8.8707040492970023E-5</v>
      </c>
      <c r="M107" s="23">
        <f t="shared" ca="1" si="19"/>
        <v>6311925249.4537907</v>
      </c>
      <c r="N107" s="23">
        <f t="shared" ca="1" si="20"/>
        <v>380668847.81071049</v>
      </c>
      <c r="O107" s="23">
        <f t="shared" ca="1" si="21"/>
        <v>161995362.47030237</v>
      </c>
      <c r="P107" s="8">
        <f t="shared" ca="1" si="28"/>
        <v>-9.4184415108323535E-3</v>
      </c>
      <c r="Q107" s="8"/>
      <c r="R107" s="8"/>
      <c r="S107" s="8"/>
    </row>
    <row r="108" spans="1:19" x14ac:dyDescent="0.2">
      <c r="A108" s="78"/>
      <c r="B108" s="78"/>
      <c r="C108" s="8"/>
      <c r="D108" s="79">
        <f t="shared" si="17"/>
        <v>0</v>
      </c>
      <c r="E108" s="79">
        <f t="shared" si="17"/>
        <v>0</v>
      </c>
      <c r="F108" s="23">
        <f t="shared" si="22"/>
        <v>0</v>
      </c>
      <c r="G108" s="23">
        <f t="shared" si="23"/>
        <v>0</v>
      </c>
      <c r="H108" s="23">
        <f t="shared" si="24"/>
        <v>0</v>
      </c>
      <c r="I108" s="23">
        <f t="shared" si="25"/>
        <v>0</v>
      </c>
      <c r="J108" s="23">
        <f t="shared" si="26"/>
        <v>0</v>
      </c>
      <c r="K108" s="23">
        <f t="shared" ca="1" si="18"/>
        <v>9.4184415108323535E-3</v>
      </c>
      <c r="L108" s="23">
        <f t="shared" ca="1" si="27"/>
        <v>8.8707040492970023E-5</v>
      </c>
      <c r="M108" s="23">
        <f t="shared" ca="1" si="19"/>
        <v>6311925249.4537907</v>
      </c>
      <c r="N108" s="23">
        <f t="shared" ca="1" si="20"/>
        <v>380668847.81071049</v>
      </c>
      <c r="O108" s="23">
        <f t="shared" ca="1" si="21"/>
        <v>161995362.47030237</v>
      </c>
      <c r="P108" s="8">
        <f t="shared" ca="1" si="28"/>
        <v>-9.4184415108323535E-3</v>
      </c>
      <c r="Q108" s="8"/>
      <c r="R108" s="8"/>
      <c r="S108" s="8"/>
    </row>
    <row r="109" spans="1:19" x14ac:dyDescent="0.2">
      <c r="A109" s="78"/>
      <c r="B109" s="78"/>
      <c r="C109" s="8"/>
      <c r="D109" s="79">
        <f t="shared" si="17"/>
        <v>0</v>
      </c>
      <c r="E109" s="79">
        <f t="shared" si="17"/>
        <v>0</v>
      </c>
      <c r="F109" s="23">
        <f t="shared" si="22"/>
        <v>0</v>
      </c>
      <c r="G109" s="23">
        <f t="shared" si="23"/>
        <v>0</v>
      </c>
      <c r="H109" s="23">
        <f t="shared" si="24"/>
        <v>0</v>
      </c>
      <c r="I109" s="23">
        <f t="shared" si="25"/>
        <v>0</v>
      </c>
      <c r="J109" s="23">
        <f t="shared" si="26"/>
        <v>0</v>
      </c>
      <c r="K109" s="23">
        <f t="shared" ca="1" si="18"/>
        <v>9.4184415108323535E-3</v>
      </c>
      <c r="L109" s="23">
        <f t="shared" ca="1" si="27"/>
        <v>8.8707040492970023E-5</v>
      </c>
      <c r="M109" s="23">
        <f t="shared" ca="1" si="19"/>
        <v>6311925249.4537907</v>
      </c>
      <c r="N109" s="23">
        <f t="shared" ca="1" si="20"/>
        <v>380668847.81071049</v>
      </c>
      <c r="O109" s="23">
        <f t="shared" ca="1" si="21"/>
        <v>161995362.47030237</v>
      </c>
      <c r="P109" s="8">
        <f t="shared" ca="1" si="28"/>
        <v>-9.4184415108323535E-3</v>
      </c>
      <c r="Q109" s="8"/>
      <c r="R109" s="8"/>
      <c r="S109" s="8"/>
    </row>
    <row r="110" spans="1:19" x14ac:dyDescent="0.2">
      <c r="A110" s="78"/>
      <c r="B110" s="78"/>
      <c r="C110" s="8"/>
      <c r="D110" s="79">
        <f t="shared" si="17"/>
        <v>0</v>
      </c>
      <c r="E110" s="79">
        <f t="shared" si="17"/>
        <v>0</v>
      </c>
      <c r="F110" s="23">
        <f t="shared" si="22"/>
        <v>0</v>
      </c>
      <c r="G110" s="23">
        <f t="shared" si="23"/>
        <v>0</v>
      </c>
      <c r="H110" s="23">
        <f t="shared" si="24"/>
        <v>0</v>
      </c>
      <c r="I110" s="23">
        <f t="shared" si="25"/>
        <v>0</v>
      </c>
      <c r="J110" s="23">
        <f t="shared" si="26"/>
        <v>0</v>
      </c>
      <c r="K110" s="23">
        <f t="shared" ca="1" si="18"/>
        <v>9.4184415108323535E-3</v>
      </c>
      <c r="L110" s="23">
        <f t="shared" ca="1" si="27"/>
        <v>8.8707040492970023E-5</v>
      </c>
      <c r="M110" s="23">
        <f t="shared" ca="1" si="19"/>
        <v>6311925249.4537907</v>
      </c>
      <c r="N110" s="23">
        <f t="shared" ca="1" si="20"/>
        <v>380668847.81071049</v>
      </c>
      <c r="O110" s="23">
        <f t="shared" ca="1" si="21"/>
        <v>161995362.47030237</v>
      </c>
      <c r="P110" s="8">
        <f t="shared" ca="1" si="28"/>
        <v>-9.4184415108323535E-3</v>
      </c>
      <c r="Q110" s="8"/>
      <c r="R110" s="8"/>
      <c r="S110" s="8"/>
    </row>
    <row r="111" spans="1:19" x14ac:dyDescent="0.2">
      <c r="A111" s="78"/>
      <c r="B111" s="78"/>
      <c r="C111" s="8"/>
      <c r="D111" s="79">
        <f t="shared" si="17"/>
        <v>0</v>
      </c>
      <c r="E111" s="79">
        <f t="shared" si="17"/>
        <v>0</v>
      </c>
      <c r="F111" s="23">
        <f t="shared" si="22"/>
        <v>0</v>
      </c>
      <c r="G111" s="23">
        <f t="shared" si="23"/>
        <v>0</v>
      </c>
      <c r="H111" s="23">
        <f t="shared" si="24"/>
        <v>0</v>
      </c>
      <c r="I111" s="23">
        <f t="shared" si="25"/>
        <v>0</v>
      </c>
      <c r="J111" s="23">
        <f t="shared" si="26"/>
        <v>0</v>
      </c>
      <c r="K111" s="23">
        <f t="shared" ca="1" si="18"/>
        <v>9.4184415108323535E-3</v>
      </c>
      <c r="L111" s="23">
        <f t="shared" ca="1" si="27"/>
        <v>8.8707040492970023E-5</v>
      </c>
      <c r="M111" s="23">
        <f t="shared" ca="1" si="19"/>
        <v>6311925249.4537907</v>
      </c>
      <c r="N111" s="23">
        <f t="shared" ca="1" si="20"/>
        <v>380668847.81071049</v>
      </c>
      <c r="O111" s="23">
        <f t="shared" ca="1" si="21"/>
        <v>161995362.47030237</v>
      </c>
      <c r="P111" s="8">
        <f t="shared" ca="1" si="28"/>
        <v>-9.4184415108323535E-3</v>
      </c>
      <c r="Q111" s="8"/>
      <c r="R111" s="8"/>
      <c r="S111" s="8"/>
    </row>
    <row r="112" spans="1:19" x14ac:dyDescent="0.2">
      <c r="A112" s="78"/>
      <c r="B112" s="78"/>
      <c r="C112" s="8"/>
      <c r="D112" s="79">
        <f t="shared" si="17"/>
        <v>0</v>
      </c>
      <c r="E112" s="79">
        <f t="shared" si="17"/>
        <v>0</v>
      </c>
      <c r="F112" s="23">
        <f t="shared" si="22"/>
        <v>0</v>
      </c>
      <c r="G112" s="23">
        <f t="shared" si="23"/>
        <v>0</v>
      </c>
      <c r="H112" s="23">
        <f t="shared" si="24"/>
        <v>0</v>
      </c>
      <c r="I112" s="23">
        <f t="shared" si="25"/>
        <v>0</v>
      </c>
      <c r="J112" s="23">
        <f t="shared" si="26"/>
        <v>0</v>
      </c>
      <c r="K112" s="23">
        <f t="shared" ca="1" si="18"/>
        <v>9.4184415108323535E-3</v>
      </c>
      <c r="L112" s="23">
        <f t="shared" ca="1" si="27"/>
        <v>8.8707040492970023E-5</v>
      </c>
      <c r="M112" s="23">
        <f t="shared" ca="1" si="19"/>
        <v>6311925249.4537907</v>
      </c>
      <c r="N112" s="23">
        <f t="shared" ca="1" si="20"/>
        <v>380668847.81071049</v>
      </c>
      <c r="O112" s="23">
        <f t="shared" ca="1" si="21"/>
        <v>161995362.47030237</v>
      </c>
      <c r="P112" s="8">
        <f t="shared" ca="1" si="28"/>
        <v>-9.4184415108323535E-3</v>
      </c>
      <c r="Q112" s="8"/>
      <c r="R112" s="8"/>
      <c r="S112" s="8"/>
    </row>
    <row r="113" spans="1:19" x14ac:dyDescent="0.2">
      <c r="A113" s="78"/>
      <c r="B113" s="78"/>
      <c r="C113" s="8"/>
      <c r="D113" s="79">
        <f t="shared" si="17"/>
        <v>0</v>
      </c>
      <c r="E113" s="79">
        <f t="shared" si="17"/>
        <v>0</v>
      </c>
      <c r="F113" s="23">
        <f t="shared" si="22"/>
        <v>0</v>
      </c>
      <c r="G113" s="23">
        <f t="shared" si="23"/>
        <v>0</v>
      </c>
      <c r="H113" s="23">
        <f t="shared" si="24"/>
        <v>0</v>
      </c>
      <c r="I113" s="23">
        <f t="shared" si="25"/>
        <v>0</v>
      </c>
      <c r="J113" s="23">
        <f t="shared" si="26"/>
        <v>0</v>
      </c>
      <c r="K113" s="23">
        <f t="shared" ca="1" si="18"/>
        <v>9.4184415108323535E-3</v>
      </c>
      <c r="L113" s="23">
        <f t="shared" ca="1" si="27"/>
        <v>8.8707040492970023E-5</v>
      </c>
      <c r="M113" s="23">
        <f t="shared" ca="1" si="19"/>
        <v>6311925249.4537907</v>
      </c>
      <c r="N113" s="23">
        <f t="shared" ca="1" si="20"/>
        <v>380668847.81071049</v>
      </c>
      <c r="O113" s="23">
        <f t="shared" ca="1" si="21"/>
        <v>161995362.47030237</v>
      </c>
      <c r="P113" s="8">
        <f t="shared" ca="1" si="28"/>
        <v>-9.4184415108323535E-3</v>
      </c>
      <c r="Q113" s="8"/>
      <c r="R113" s="8"/>
      <c r="S113" s="8"/>
    </row>
    <row r="114" spans="1:19" x14ac:dyDescent="0.2">
      <c r="A114" s="78"/>
      <c r="B114" s="78"/>
      <c r="C114" s="8"/>
      <c r="D114" s="79">
        <f t="shared" si="17"/>
        <v>0</v>
      </c>
      <c r="E114" s="79">
        <f t="shared" si="17"/>
        <v>0</v>
      </c>
      <c r="F114" s="23">
        <f t="shared" si="22"/>
        <v>0</v>
      </c>
      <c r="G114" s="23">
        <f t="shared" si="23"/>
        <v>0</v>
      </c>
      <c r="H114" s="23">
        <f t="shared" si="24"/>
        <v>0</v>
      </c>
      <c r="I114" s="23">
        <f t="shared" si="25"/>
        <v>0</v>
      </c>
      <c r="J114" s="23">
        <f t="shared" si="26"/>
        <v>0</v>
      </c>
      <c r="K114" s="23">
        <f t="shared" ca="1" si="18"/>
        <v>9.4184415108323535E-3</v>
      </c>
      <c r="L114" s="23">
        <f t="shared" ca="1" si="27"/>
        <v>8.8707040492970023E-5</v>
      </c>
      <c r="M114" s="23">
        <f t="shared" ca="1" si="19"/>
        <v>6311925249.4537907</v>
      </c>
      <c r="N114" s="23">
        <f t="shared" ca="1" si="20"/>
        <v>380668847.81071049</v>
      </c>
      <c r="O114" s="23">
        <f t="shared" ca="1" si="21"/>
        <v>161995362.47030237</v>
      </c>
      <c r="P114" s="8">
        <f t="shared" ca="1" si="28"/>
        <v>-9.4184415108323535E-3</v>
      </c>
      <c r="Q114" s="8"/>
      <c r="R114" s="8"/>
      <c r="S114" s="8"/>
    </row>
    <row r="115" spans="1:19" x14ac:dyDescent="0.2">
      <c r="A115" s="78"/>
      <c r="B115" s="78"/>
      <c r="C115" s="8"/>
      <c r="D115" s="79">
        <f t="shared" si="17"/>
        <v>0</v>
      </c>
      <c r="E115" s="79">
        <f t="shared" si="17"/>
        <v>0</v>
      </c>
      <c r="F115" s="23">
        <f t="shared" si="22"/>
        <v>0</v>
      </c>
      <c r="G115" s="23">
        <f t="shared" si="23"/>
        <v>0</v>
      </c>
      <c r="H115" s="23">
        <f t="shared" si="24"/>
        <v>0</v>
      </c>
      <c r="I115" s="23">
        <f t="shared" si="25"/>
        <v>0</v>
      </c>
      <c r="J115" s="23">
        <f t="shared" si="26"/>
        <v>0</v>
      </c>
      <c r="K115" s="23">
        <f t="shared" ca="1" si="18"/>
        <v>9.4184415108323535E-3</v>
      </c>
      <c r="L115" s="23">
        <f t="shared" ca="1" si="27"/>
        <v>8.8707040492970023E-5</v>
      </c>
      <c r="M115" s="23">
        <f t="shared" ca="1" si="19"/>
        <v>6311925249.4537907</v>
      </c>
      <c r="N115" s="23">
        <f t="shared" ca="1" si="20"/>
        <v>380668847.81071049</v>
      </c>
      <c r="O115" s="23">
        <f t="shared" ca="1" si="21"/>
        <v>161995362.47030237</v>
      </c>
      <c r="P115" s="8">
        <f t="shared" ca="1" si="28"/>
        <v>-9.4184415108323535E-3</v>
      </c>
      <c r="Q115" s="8"/>
      <c r="R115" s="8"/>
      <c r="S115" s="8"/>
    </row>
    <row r="116" spans="1:19" x14ac:dyDescent="0.2">
      <c r="A116" s="78"/>
      <c r="B116" s="78"/>
      <c r="C116" s="8"/>
      <c r="D116" s="79">
        <f t="shared" ref="D116:E131" si="29">A116/A$18</f>
        <v>0</v>
      </c>
      <c r="E116" s="79">
        <f t="shared" si="29"/>
        <v>0</v>
      </c>
      <c r="F116" s="23">
        <f t="shared" si="22"/>
        <v>0</v>
      </c>
      <c r="G116" s="23">
        <f t="shared" si="23"/>
        <v>0</v>
      </c>
      <c r="H116" s="23">
        <f t="shared" si="24"/>
        <v>0</v>
      </c>
      <c r="I116" s="23">
        <f t="shared" si="25"/>
        <v>0</v>
      </c>
      <c r="J116" s="23">
        <f t="shared" si="26"/>
        <v>0</v>
      </c>
      <c r="K116" s="23">
        <f t="shared" ca="1" si="18"/>
        <v>9.4184415108323535E-3</v>
      </c>
      <c r="L116" s="23">
        <f t="shared" ca="1" si="27"/>
        <v>8.8707040492970023E-5</v>
      </c>
      <c r="M116" s="23">
        <f t="shared" ca="1" si="19"/>
        <v>6311925249.4537907</v>
      </c>
      <c r="N116" s="23">
        <f t="shared" ca="1" si="20"/>
        <v>380668847.81071049</v>
      </c>
      <c r="O116" s="23">
        <f t="shared" ca="1" si="21"/>
        <v>161995362.47030237</v>
      </c>
      <c r="P116" s="8">
        <f t="shared" ca="1" si="28"/>
        <v>-9.4184415108323535E-3</v>
      </c>
      <c r="Q116" s="8"/>
      <c r="R116" s="8"/>
      <c r="S116" s="8"/>
    </row>
    <row r="117" spans="1:19" x14ac:dyDescent="0.2">
      <c r="A117" s="78"/>
      <c r="B117" s="78"/>
      <c r="C117" s="8"/>
      <c r="D117" s="79">
        <f t="shared" si="29"/>
        <v>0</v>
      </c>
      <c r="E117" s="79">
        <f t="shared" si="29"/>
        <v>0</v>
      </c>
      <c r="F117" s="23">
        <f t="shared" si="22"/>
        <v>0</v>
      </c>
      <c r="G117" s="23">
        <f t="shared" si="23"/>
        <v>0</v>
      </c>
      <c r="H117" s="23">
        <f t="shared" si="24"/>
        <v>0</v>
      </c>
      <c r="I117" s="23">
        <f t="shared" si="25"/>
        <v>0</v>
      </c>
      <c r="J117" s="23">
        <f t="shared" si="26"/>
        <v>0</v>
      </c>
      <c r="K117" s="23">
        <f t="shared" ca="1" si="18"/>
        <v>9.4184415108323535E-3</v>
      </c>
      <c r="L117" s="23">
        <f t="shared" ca="1" si="27"/>
        <v>8.8707040492970023E-5</v>
      </c>
      <c r="M117" s="23">
        <f t="shared" ca="1" si="19"/>
        <v>6311925249.4537907</v>
      </c>
      <c r="N117" s="23">
        <f t="shared" ca="1" si="20"/>
        <v>380668847.81071049</v>
      </c>
      <c r="O117" s="23">
        <f t="shared" ca="1" si="21"/>
        <v>161995362.47030237</v>
      </c>
      <c r="P117" s="8">
        <f t="shared" ca="1" si="28"/>
        <v>-9.4184415108323535E-3</v>
      </c>
      <c r="Q117" s="8"/>
      <c r="R117" s="8"/>
      <c r="S117" s="8"/>
    </row>
    <row r="118" spans="1:19" x14ac:dyDescent="0.2">
      <c r="A118" s="78"/>
      <c r="B118" s="78"/>
      <c r="C118" s="8"/>
      <c r="D118" s="79">
        <f t="shared" si="29"/>
        <v>0</v>
      </c>
      <c r="E118" s="79">
        <f t="shared" si="29"/>
        <v>0</v>
      </c>
      <c r="F118" s="23">
        <f t="shared" si="22"/>
        <v>0</v>
      </c>
      <c r="G118" s="23">
        <f t="shared" si="23"/>
        <v>0</v>
      </c>
      <c r="H118" s="23">
        <f t="shared" si="24"/>
        <v>0</v>
      </c>
      <c r="I118" s="23">
        <f t="shared" si="25"/>
        <v>0</v>
      </c>
      <c r="J118" s="23">
        <f t="shared" si="26"/>
        <v>0</v>
      </c>
      <c r="K118" s="23">
        <f t="shared" ca="1" si="18"/>
        <v>9.4184415108323535E-3</v>
      </c>
      <c r="L118" s="23">
        <f t="shared" ca="1" si="27"/>
        <v>8.8707040492970023E-5</v>
      </c>
      <c r="M118" s="23">
        <f t="shared" ca="1" si="19"/>
        <v>6311925249.4537907</v>
      </c>
      <c r="N118" s="23">
        <f t="shared" ca="1" si="20"/>
        <v>380668847.81071049</v>
      </c>
      <c r="O118" s="23">
        <f t="shared" ca="1" si="21"/>
        <v>161995362.47030237</v>
      </c>
      <c r="P118" s="8">
        <f t="shared" ca="1" si="28"/>
        <v>-9.4184415108323535E-3</v>
      </c>
      <c r="Q118" s="8"/>
      <c r="R118" s="8"/>
      <c r="S118" s="8"/>
    </row>
    <row r="119" spans="1:19" x14ac:dyDescent="0.2">
      <c r="A119" s="78"/>
      <c r="B119" s="78"/>
      <c r="C119" s="8"/>
      <c r="D119" s="79">
        <f t="shared" si="29"/>
        <v>0</v>
      </c>
      <c r="E119" s="79">
        <f t="shared" si="29"/>
        <v>0</v>
      </c>
      <c r="F119" s="23">
        <f t="shared" si="22"/>
        <v>0</v>
      </c>
      <c r="G119" s="23">
        <f t="shared" si="23"/>
        <v>0</v>
      </c>
      <c r="H119" s="23">
        <f t="shared" si="24"/>
        <v>0</v>
      </c>
      <c r="I119" s="23">
        <f t="shared" si="25"/>
        <v>0</v>
      </c>
      <c r="J119" s="23">
        <f t="shared" si="26"/>
        <v>0</v>
      </c>
      <c r="K119" s="23">
        <f t="shared" ca="1" si="18"/>
        <v>9.4184415108323535E-3</v>
      </c>
      <c r="L119" s="23">
        <f t="shared" ca="1" si="27"/>
        <v>8.8707040492970023E-5</v>
      </c>
      <c r="M119" s="23">
        <f t="shared" ca="1" si="19"/>
        <v>6311925249.4537907</v>
      </c>
      <c r="N119" s="23">
        <f t="shared" ca="1" si="20"/>
        <v>380668847.81071049</v>
      </c>
      <c r="O119" s="23">
        <f t="shared" ca="1" si="21"/>
        <v>161995362.47030237</v>
      </c>
      <c r="P119" s="8">
        <f t="shared" ca="1" si="28"/>
        <v>-9.4184415108323535E-3</v>
      </c>
      <c r="Q119" s="8"/>
      <c r="R119" s="8"/>
      <c r="S119" s="8"/>
    </row>
    <row r="120" spans="1:19" x14ac:dyDescent="0.2">
      <c r="A120" s="78"/>
      <c r="B120" s="78"/>
      <c r="C120" s="8"/>
      <c r="D120" s="79">
        <f t="shared" si="29"/>
        <v>0</v>
      </c>
      <c r="E120" s="79">
        <f t="shared" si="29"/>
        <v>0</v>
      </c>
      <c r="F120" s="23">
        <f t="shared" si="22"/>
        <v>0</v>
      </c>
      <c r="G120" s="23">
        <f t="shared" si="23"/>
        <v>0</v>
      </c>
      <c r="H120" s="23">
        <f t="shared" si="24"/>
        <v>0</v>
      </c>
      <c r="I120" s="23">
        <f t="shared" si="25"/>
        <v>0</v>
      </c>
      <c r="J120" s="23">
        <f t="shared" si="26"/>
        <v>0</v>
      </c>
      <c r="K120" s="23">
        <f t="shared" ca="1" si="18"/>
        <v>9.4184415108323535E-3</v>
      </c>
      <c r="L120" s="23">
        <f t="shared" ca="1" si="27"/>
        <v>8.8707040492970023E-5</v>
      </c>
      <c r="M120" s="23">
        <f t="shared" ca="1" si="19"/>
        <v>6311925249.4537907</v>
      </c>
      <c r="N120" s="23">
        <f t="shared" ca="1" si="20"/>
        <v>380668847.81071049</v>
      </c>
      <c r="O120" s="23">
        <f t="shared" ca="1" si="21"/>
        <v>161995362.47030237</v>
      </c>
      <c r="P120" s="8">
        <f t="shared" ca="1" si="28"/>
        <v>-9.4184415108323535E-3</v>
      </c>
      <c r="Q120" s="8"/>
      <c r="R120" s="8"/>
      <c r="S120" s="8"/>
    </row>
    <row r="121" spans="1:19" x14ac:dyDescent="0.2">
      <c r="A121" s="78"/>
      <c r="B121" s="78"/>
      <c r="C121" s="8"/>
      <c r="D121" s="79">
        <f t="shared" si="29"/>
        <v>0</v>
      </c>
      <c r="E121" s="79">
        <f t="shared" si="29"/>
        <v>0</v>
      </c>
      <c r="F121" s="23">
        <f t="shared" si="22"/>
        <v>0</v>
      </c>
      <c r="G121" s="23">
        <f t="shared" si="23"/>
        <v>0</v>
      </c>
      <c r="H121" s="23">
        <f t="shared" si="24"/>
        <v>0</v>
      </c>
      <c r="I121" s="23">
        <f t="shared" si="25"/>
        <v>0</v>
      </c>
      <c r="J121" s="23">
        <f t="shared" si="26"/>
        <v>0</v>
      </c>
      <c r="K121" s="23">
        <f t="shared" ca="1" si="18"/>
        <v>9.4184415108323535E-3</v>
      </c>
      <c r="L121" s="23">
        <f t="shared" ca="1" si="27"/>
        <v>8.8707040492970023E-5</v>
      </c>
      <c r="M121" s="23">
        <f t="shared" ca="1" si="19"/>
        <v>6311925249.4537907</v>
      </c>
      <c r="N121" s="23">
        <f t="shared" ca="1" si="20"/>
        <v>380668847.81071049</v>
      </c>
      <c r="O121" s="23">
        <f t="shared" ca="1" si="21"/>
        <v>161995362.47030237</v>
      </c>
      <c r="P121" s="8">
        <f t="shared" ca="1" si="28"/>
        <v>-9.4184415108323535E-3</v>
      </c>
      <c r="Q121" s="8"/>
      <c r="R121" s="8"/>
      <c r="S121" s="8"/>
    </row>
    <row r="122" spans="1:19" x14ac:dyDescent="0.2">
      <c r="A122" s="78"/>
      <c r="B122" s="78"/>
      <c r="C122" s="8"/>
      <c r="D122" s="79">
        <f t="shared" si="29"/>
        <v>0</v>
      </c>
      <c r="E122" s="79">
        <f t="shared" si="29"/>
        <v>0</v>
      </c>
      <c r="F122" s="23">
        <f t="shared" si="22"/>
        <v>0</v>
      </c>
      <c r="G122" s="23">
        <f t="shared" si="23"/>
        <v>0</v>
      </c>
      <c r="H122" s="23">
        <f t="shared" si="24"/>
        <v>0</v>
      </c>
      <c r="I122" s="23">
        <f t="shared" si="25"/>
        <v>0</v>
      </c>
      <c r="J122" s="23">
        <f t="shared" si="26"/>
        <v>0</v>
      </c>
      <c r="K122" s="23">
        <f t="shared" ca="1" si="18"/>
        <v>9.4184415108323535E-3</v>
      </c>
      <c r="L122" s="23">
        <f t="shared" ca="1" si="27"/>
        <v>8.8707040492970023E-5</v>
      </c>
      <c r="M122" s="23">
        <f t="shared" ca="1" si="19"/>
        <v>6311925249.4537907</v>
      </c>
      <c r="N122" s="23">
        <f t="shared" ca="1" si="20"/>
        <v>380668847.81071049</v>
      </c>
      <c r="O122" s="23">
        <f t="shared" ca="1" si="21"/>
        <v>161995362.47030237</v>
      </c>
      <c r="P122" s="8">
        <f t="shared" ca="1" si="28"/>
        <v>-9.4184415108323535E-3</v>
      </c>
      <c r="Q122" s="8"/>
      <c r="R122" s="8"/>
      <c r="S122" s="8"/>
    </row>
    <row r="123" spans="1:19" x14ac:dyDescent="0.2">
      <c r="A123" s="80"/>
      <c r="B123" s="80"/>
      <c r="C123" s="8"/>
      <c r="D123" s="79">
        <f t="shared" si="29"/>
        <v>0</v>
      </c>
      <c r="E123" s="79">
        <f t="shared" si="29"/>
        <v>0</v>
      </c>
      <c r="F123" s="23">
        <f t="shared" si="22"/>
        <v>0</v>
      </c>
      <c r="G123" s="23">
        <f t="shared" si="23"/>
        <v>0</v>
      </c>
      <c r="H123" s="23">
        <f t="shared" si="24"/>
        <v>0</v>
      </c>
      <c r="I123" s="23">
        <f t="shared" si="25"/>
        <v>0</v>
      </c>
      <c r="J123" s="23">
        <f t="shared" si="26"/>
        <v>0</v>
      </c>
      <c r="K123" s="23">
        <f t="shared" ca="1" si="18"/>
        <v>9.4184415108323535E-3</v>
      </c>
      <c r="L123" s="23">
        <f t="shared" ca="1" si="27"/>
        <v>8.8707040492970023E-5</v>
      </c>
      <c r="M123" s="23">
        <f t="shared" ca="1" si="19"/>
        <v>6311925249.4537907</v>
      </c>
      <c r="N123" s="23">
        <f t="shared" ca="1" si="20"/>
        <v>380668847.81071049</v>
      </c>
      <c r="O123" s="23">
        <f t="shared" ca="1" si="21"/>
        <v>161995362.47030237</v>
      </c>
      <c r="P123" s="8">
        <f t="shared" ca="1" si="28"/>
        <v>-9.4184415108323535E-3</v>
      </c>
      <c r="Q123" s="8"/>
      <c r="R123" s="8"/>
      <c r="S123" s="8"/>
    </row>
    <row r="124" spans="1:19" x14ac:dyDescent="0.2">
      <c r="A124" s="80"/>
      <c r="B124" s="80"/>
      <c r="C124" s="8"/>
      <c r="D124" s="79">
        <f t="shared" si="29"/>
        <v>0</v>
      </c>
      <c r="E124" s="79">
        <f t="shared" si="29"/>
        <v>0</v>
      </c>
      <c r="F124" s="23">
        <f t="shared" si="22"/>
        <v>0</v>
      </c>
      <c r="G124" s="23">
        <f t="shared" si="23"/>
        <v>0</v>
      </c>
      <c r="H124" s="23">
        <f t="shared" si="24"/>
        <v>0</v>
      </c>
      <c r="I124" s="23">
        <f t="shared" si="25"/>
        <v>0</v>
      </c>
      <c r="J124" s="23">
        <f t="shared" si="26"/>
        <v>0</v>
      </c>
      <c r="K124" s="23">
        <f t="shared" ca="1" si="18"/>
        <v>9.4184415108323535E-3</v>
      </c>
      <c r="L124" s="23">
        <f t="shared" ca="1" si="27"/>
        <v>8.8707040492970023E-5</v>
      </c>
      <c r="M124" s="23">
        <f t="shared" ca="1" si="19"/>
        <v>6311925249.4537907</v>
      </c>
      <c r="N124" s="23">
        <f t="shared" ca="1" si="20"/>
        <v>380668847.81071049</v>
      </c>
      <c r="O124" s="23">
        <f t="shared" ca="1" si="21"/>
        <v>161995362.47030237</v>
      </c>
      <c r="P124" s="8">
        <f t="shared" ca="1" si="28"/>
        <v>-9.4184415108323535E-3</v>
      </c>
      <c r="Q124" s="8"/>
      <c r="R124" s="8"/>
      <c r="S124" s="8"/>
    </row>
    <row r="125" spans="1:19" x14ac:dyDescent="0.2">
      <c r="A125" s="80"/>
      <c r="B125" s="80"/>
      <c r="C125" s="8"/>
      <c r="D125" s="79">
        <f t="shared" si="29"/>
        <v>0</v>
      </c>
      <c r="E125" s="79">
        <f t="shared" si="29"/>
        <v>0</v>
      </c>
      <c r="F125" s="23">
        <f t="shared" si="22"/>
        <v>0</v>
      </c>
      <c r="G125" s="23">
        <f t="shared" si="23"/>
        <v>0</v>
      </c>
      <c r="H125" s="23">
        <f t="shared" si="24"/>
        <v>0</v>
      </c>
      <c r="I125" s="23">
        <f t="shared" si="25"/>
        <v>0</v>
      </c>
      <c r="J125" s="23">
        <f t="shared" si="26"/>
        <v>0</v>
      </c>
      <c r="K125" s="23">
        <f t="shared" ca="1" si="18"/>
        <v>9.4184415108323535E-3</v>
      </c>
      <c r="L125" s="23">
        <f t="shared" ca="1" si="27"/>
        <v>8.8707040492970023E-5</v>
      </c>
      <c r="M125" s="23">
        <f t="shared" ca="1" si="19"/>
        <v>6311925249.4537907</v>
      </c>
      <c r="N125" s="23">
        <f t="shared" ca="1" si="20"/>
        <v>380668847.81071049</v>
      </c>
      <c r="O125" s="23">
        <f t="shared" ca="1" si="21"/>
        <v>161995362.47030237</v>
      </c>
      <c r="P125" s="8">
        <f t="shared" ca="1" si="28"/>
        <v>-9.4184415108323535E-3</v>
      </c>
      <c r="Q125" s="8"/>
      <c r="R125" s="8"/>
      <c r="S125" s="8"/>
    </row>
    <row r="126" spans="1:19" x14ac:dyDescent="0.2">
      <c r="A126" s="80"/>
      <c r="B126" s="80"/>
      <c r="C126" s="8"/>
      <c r="D126" s="79">
        <f t="shared" si="29"/>
        <v>0</v>
      </c>
      <c r="E126" s="79">
        <f t="shared" si="29"/>
        <v>0</v>
      </c>
      <c r="F126" s="23">
        <f t="shared" si="22"/>
        <v>0</v>
      </c>
      <c r="G126" s="23">
        <f t="shared" si="23"/>
        <v>0</v>
      </c>
      <c r="H126" s="23">
        <f t="shared" si="24"/>
        <v>0</v>
      </c>
      <c r="I126" s="23">
        <f t="shared" si="25"/>
        <v>0</v>
      </c>
      <c r="J126" s="23">
        <f t="shared" si="26"/>
        <v>0</v>
      </c>
      <c r="K126" s="23">
        <f t="shared" ca="1" si="18"/>
        <v>9.4184415108323535E-3</v>
      </c>
      <c r="L126" s="23">
        <f t="shared" ca="1" si="27"/>
        <v>8.8707040492970023E-5</v>
      </c>
      <c r="M126" s="23">
        <f t="shared" ca="1" si="19"/>
        <v>6311925249.4537907</v>
      </c>
      <c r="N126" s="23">
        <f t="shared" ca="1" si="20"/>
        <v>380668847.81071049</v>
      </c>
      <c r="O126" s="23">
        <f t="shared" ca="1" si="21"/>
        <v>161995362.47030237</v>
      </c>
      <c r="P126" s="8">
        <f t="shared" ca="1" si="28"/>
        <v>-9.4184415108323535E-3</v>
      </c>
      <c r="Q126" s="8"/>
      <c r="R126" s="8"/>
      <c r="S126" s="8"/>
    </row>
    <row r="127" spans="1:19" x14ac:dyDescent="0.2">
      <c r="A127" s="80"/>
      <c r="B127" s="80"/>
      <c r="C127" s="8"/>
      <c r="D127" s="79">
        <f t="shared" si="29"/>
        <v>0</v>
      </c>
      <c r="E127" s="79">
        <f t="shared" si="29"/>
        <v>0</v>
      </c>
      <c r="F127" s="23">
        <f t="shared" si="22"/>
        <v>0</v>
      </c>
      <c r="G127" s="23">
        <f t="shared" si="23"/>
        <v>0</v>
      </c>
      <c r="H127" s="23">
        <f t="shared" si="24"/>
        <v>0</v>
      </c>
      <c r="I127" s="23">
        <f t="shared" si="25"/>
        <v>0</v>
      </c>
      <c r="J127" s="23">
        <f t="shared" si="26"/>
        <v>0</v>
      </c>
      <c r="K127" s="23">
        <f t="shared" ca="1" si="18"/>
        <v>9.4184415108323535E-3</v>
      </c>
      <c r="L127" s="23">
        <f t="shared" ca="1" si="27"/>
        <v>8.8707040492970023E-5</v>
      </c>
      <c r="M127" s="23">
        <f t="shared" ca="1" si="19"/>
        <v>6311925249.4537907</v>
      </c>
      <c r="N127" s="23">
        <f t="shared" ca="1" si="20"/>
        <v>380668847.81071049</v>
      </c>
      <c r="O127" s="23">
        <f t="shared" ca="1" si="21"/>
        <v>161995362.47030237</v>
      </c>
      <c r="P127" s="8">
        <f t="shared" ca="1" si="28"/>
        <v>-9.4184415108323535E-3</v>
      </c>
      <c r="Q127" s="8"/>
      <c r="R127" s="8"/>
      <c r="S127" s="8"/>
    </row>
    <row r="128" spans="1:19" x14ac:dyDescent="0.2">
      <c r="A128" s="80"/>
      <c r="B128" s="80"/>
      <c r="C128" s="8"/>
      <c r="D128" s="79">
        <f t="shared" si="29"/>
        <v>0</v>
      </c>
      <c r="E128" s="79">
        <f t="shared" si="29"/>
        <v>0</v>
      </c>
      <c r="F128" s="23">
        <f t="shared" si="22"/>
        <v>0</v>
      </c>
      <c r="G128" s="23">
        <f t="shared" si="23"/>
        <v>0</v>
      </c>
      <c r="H128" s="23">
        <f t="shared" si="24"/>
        <v>0</v>
      </c>
      <c r="I128" s="23">
        <f t="shared" si="25"/>
        <v>0</v>
      </c>
      <c r="J128" s="23">
        <f t="shared" si="26"/>
        <v>0</v>
      </c>
      <c r="K128" s="23">
        <f t="shared" ca="1" si="18"/>
        <v>9.4184415108323535E-3</v>
      </c>
      <c r="L128" s="23">
        <f t="shared" ca="1" si="27"/>
        <v>8.8707040492970023E-5</v>
      </c>
      <c r="M128" s="23">
        <f t="shared" ca="1" si="19"/>
        <v>6311925249.4537907</v>
      </c>
      <c r="N128" s="23">
        <f t="shared" ca="1" si="20"/>
        <v>380668847.81071049</v>
      </c>
      <c r="O128" s="23">
        <f t="shared" ca="1" si="21"/>
        <v>161995362.47030237</v>
      </c>
      <c r="P128" s="8">
        <f t="shared" ca="1" si="28"/>
        <v>-9.4184415108323535E-3</v>
      </c>
      <c r="Q128" s="8"/>
      <c r="R128" s="8"/>
      <c r="S128" s="8"/>
    </row>
    <row r="129" spans="1:19" x14ac:dyDescent="0.2">
      <c r="A129" s="80"/>
      <c r="B129" s="80"/>
      <c r="C129" s="8"/>
      <c r="D129" s="79">
        <f t="shared" si="29"/>
        <v>0</v>
      </c>
      <c r="E129" s="79">
        <f t="shared" si="29"/>
        <v>0</v>
      </c>
      <c r="F129" s="23">
        <f t="shared" si="22"/>
        <v>0</v>
      </c>
      <c r="G129" s="23">
        <f t="shared" si="23"/>
        <v>0</v>
      </c>
      <c r="H129" s="23">
        <f t="shared" si="24"/>
        <v>0</v>
      </c>
      <c r="I129" s="23">
        <f t="shared" si="25"/>
        <v>0</v>
      </c>
      <c r="J129" s="23">
        <f t="shared" si="26"/>
        <v>0</v>
      </c>
      <c r="K129" s="23">
        <f t="shared" ca="1" si="18"/>
        <v>9.4184415108323535E-3</v>
      </c>
      <c r="L129" s="23">
        <f t="shared" ca="1" si="27"/>
        <v>8.8707040492970023E-5</v>
      </c>
      <c r="M129" s="23">
        <f t="shared" ca="1" si="19"/>
        <v>6311925249.4537907</v>
      </c>
      <c r="N129" s="23">
        <f t="shared" ca="1" si="20"/>
        <v>380668847.81071049</v>
      </c>
      <c r="O129" s="23">
        <f t="shared" ca="1" si="21"/>
        <v>161995362.47030237</v>
      </c>
      <c r="P129" s="8">
        <f t="shared" ca="1" si="28"/>
        <v>-9.4184415108323535E-3</v>
      </c>
      <c r="Q129" s="8"/>
      <c r="R129" s="8"/>
      <c r="S129" s="8"/>
    </row>
    <row r="130" spans="1:19" x14ac:dyDescent="0.2">
      <c r="A130" s="80"/>
      <c r="B130" s="80"/>
      <c r="C130" s="8"/>
      <c r="D130" s="79">
        <f t="shared" si="29"/>
        <v>0</v>
      </c>
      <c r="E130" s="79">
        <f t="shared" si="29"/>
        <v>0</v>
      </c>
      <c r="F130" s="23">
        <f t="shared" si="22"/>
        <v>0</v>
      </c>
      <c r="G130" s="23">
        <f t="shared" si="23"/>
        <v>0</v>
      </c>
      <c r="H130" s="23">
        <f t="shared" si="24"/>
        <v>0</v>
      </c>
      <c r="I130" s="23">
        <f t="shared" si="25"/>
        <v>0</v>
      </c>
      <c r="J130" s="23">
        <f t="shared" si="26"/>
        <v>0</v>
      </c>
      <c r="K130" s="23">
        <f t="shared" ca="1" si="18"/>
        <v>9.4184415108323535E-3</v>
      </c>
      <c r="L130" s="23">
        <f t="shared" ca="1" si="27"/>
        <v>8.8707040492970023E-5</v>
      </c>
      <c r="M130" s="23">
        <f t="shared" ca="1" si="19"/>
        <v>6311925249.4537907</v>
      </c>
      <c r="N130" s="23">
        <f t="shared" ca="1" si="20"/>
        <v>380668847.81071049</v>
      </c>
      <c r="O130" s="23">
        <f t="shared" ca="1" si="21"/>
        <v>161995362.47030237</v>
      </c>
      <c r="P130" s="8">
        <f t="shared" ca="1" si="28"/>
        <v>-9.4184415108323535E-3</v>
      </c>
      <c r="Q130" s="8"/>
      <c r="R130" s="8"/>
      <c r="S130" s="8"/>
    </row>
    <row r="131" spans="1:19" x14ac:dyDescent="0.2">
      <c r="A131" s="80"/>
      <c r="B131" s="80"/>
      <c r="C131" s="8"/>
      <c r="D131" s="79">
        <f t="shared" si="29"/>
        <v>0</v>
      </c>
      <c r="E131" s="79">
        <f t="shared" si="29"/>
        <v>0</v>
      </c>
      <c r="F131" s="23">
        <f t="shared" si="22"/>
        <v>0</v>
      </c>
      <c r="G131" s="23">
        <f t="shared" si="23"/>
        <v>0</v>
      </c>
      <c r="H131" s="23">
        <f t="shared" si="24"/>
        <v>0</v>
      </c>
      <c r="I131" s="23">
        <f t="shared" si="25"/>
        <v>0</v>
      </c>
      <c r="J131" s="23">
        <f t="shared" si="26"/>
        <v>0</v>
      </c>
      <c r="K131" s="23">
        <f t="shared" ca="1" si="18"/>
        <v>9.4184415108323535E-3</v>
      </c>
      <c r="L131" s="23">
        <f t="shared" ca="1" si="27"/>
        <v>8.8707040492970023E-5</v>
      </c>
      <c r="M131" s="23">
        <f t="shared" ca="1" si="19"/>
        <v>6311925249.4537907</v>
      </c>
      <c r="N131" s="23">
        <f t="shared" ca="1" si="20"/>
        <v>380668847.81071049</v>
      </c>
      <c r="O131" s="23">
        <f t="shared" ca="1" si="21"/>
        <v>161995362.47030237</v>
      </c>
      <c r="P131" s="8">
        <f t="shared" ca="1" si="28"/>
        <v>-9.4184415108323535E-3</v>
      </c>
      <c r="Q131" s="8"/>
      <c r="R131" s="8"/>
      <c r="S131" s="8"/>
    </row>
    <row r="132" spans="1:19" x14ac:dyDescent="0.2">
      <c r="A132" s="80"/>
      <c r="B132" s="80"/>
      <c r="C132" s="8"/>
      <c r="D132" s="79">
        <f t="shared" ref="D132:E195" si="30">A132/A$18</f>
        <v>0</v>
      </c>
      <c r="E132" s="79">
        <f t="shared" si="30"/>
        <v>0</v>
      </c>
      <c r="F132" s="23">
        <f t="shared" si="22"/>
        <v>0</v>
      </c>
      <c r="G132" s="23">
        <f t="shared" si="23"/>
        <v>0</v>
      </c>
      <c r="H132" s="23">
        <f t="shared" si="24"/>
        <v>0</v>
      </c>
      <c r="I132" s="23">
        <f t="shared" si="25"/>
        <v>0</v>
      </c>
      <c r="J132" s="23">
        <f t="shared" si="26"/>
        <v>0</v>
      </c>
      <c r="K132" s="23">
        <f t="shared" ca="1" si="18"/>
        <v>9.4184415108323535E-3</v>
      </c>
      <c r="L132" s="23">
        <f t="shared" ca="1" si="27"/>
        <v>8.8707040492970023E-5</v>
      </c>
      <c r="M132" s="23">
        <f t="shared" ca="1" si="19"/>
        <v>6311925249.4537907</v>
      </c>
      <c r="N132" s="23">
        <f t="shared" ca="1" si="20"/>
        <v>380668847.81071049</v>
      </c>
      <c r="O132" s="23">
        <f t="shared" ca="1" si="21"/>
        <v>161995362.47030237</v>
      </c>
      <c r="P132" s="8">
        <f t="shared" ca="1" si="28"/>
        <v>-9.4184415108323535E-3</v>
      </c>
      <c r="Q132" s="8"/>
      <c r="R132" s="8"/>
      <c r="S132" s="8"/>
    </row>
    <row r="133" spans="1:19" x14ac:dyDescent="0.2">
      <c r="A133" s="80"/>
      <c r="B133" s="80"/>
      <c r="C133" s="8"/>
      <c r="D133" s="79">
        <f t="shared" si="30"/>
        <v>0</v>
      </c>
      <c r="E133" s="79">
        <f t="shared" si="30"/>
        <v>0</v>
      </c>
      <c r="F133" s="23">
        <f t="shared" si="22"/>
        <v>0</v>
      </c>
      <c r="G133" s="23">
        <f t="shared" si="23"/>
        <v>0</v>
      </c>
      <c r="H133" s="23">
        <f t="shared" si="24"/>
        <v>0</v>
      </c>
      <c r="I133" s="23">
        <f t="shared" si="25"/>
        <v>0</v>
      </c>
      <c r="J133" s="23">
        <f t="shared" si="26"/>
        <v>0</v>
      </c>
      <c r="K133" s="23">
        <f t="shared" ca="1" si="18"/>
        <v>9.4184415108323535E-3</v>
      </c>
      <c r="L133" s="23">
        <f t="shared" ca="1" si="27"/>
        <v>8.8707040492970023E-5</v>
      </c>
      <c r="M133" s="23">
        <f t="shared" ca="1" si="19"/>
        <v>6311925249.4537907</v>
      </c>
      <c r="N133" s="23">
        <f t="shared" ca="1" si="20"/>
        <v>380668847.81071049</v>
      </c>
      <c r="O133" s="23">
        <f t="shared" ca="1" si="21"/>
        <v>161995362.47030237</v>
      </c>
      <c r="P133" s="8">
        <f t="shared" ca="1" si="28"/>
        <v>-9.4184415108323535E-3</v>
      </c>
      <c r="Q133" s="8"/>
      <c r="R133" s="8"/>
      <c r="S133" s="8"/>
    </row>
    <row r="134" spans="1:19" x14ac:dyDescent="0.2">
      <c r="A134" s="80"/>
      <c r="B134" s="80"/>
      <c r="C134" s="8"/>
      <c r="D134" s="79">
        <f t="shared" si="30"/>
        <v>0</v>
      </c>
      <c r="E134" s="79">
        <f t="shared" si="30"/>
        <v>0</v>
      </c>
      <c r="F134" s="23">
        <f t="shared" si="22"/>
        <v>0</v>
      </c>
      <c r="G134" s="23">
        <f t="shared" si="23"/>
        <v>0</v>
      </c>
      <c r="H134" s="23">
        <f t="shared" si="24"/>
        <v>0</v>
      </c>
      <c r="I134" s="23">
        <f t="shared" si="25"/>
        <v>0</v>
      </c>
      <c r="J134" s="23">
        <f t="shared" si="26"/>
        <v>0</v>
      </c>
      <c r="K134" s="23">
        <f t="shared" ca="1" si="18"/>
        <v>9.4184415108323535E-3</v>
      </c>
      <c r="L134" s="23">
        <f t="shared" ca="1" si="27"/>
        <v>8.8707040492970023E-5</v>
      </c>
      <c r="M134" s="23">
        <f t="shared" ca="1" si="19"/>
        <v>6311925249.4537907</v>
      </c>
      <c r="N134" s="23">
        <f t="shared" ca="1" si="20"/>
        <v>380668847.81071049</v>
      </c>
      <c r="O134" s="23">
        <f t="shared" ca="1" si="21"/>
        <v>161995362.47030237</v>
      </c>
      <c r="P134" s="8">
        <f t="shared" ca="1" si="28"/>
        <v>-9.4184415108323535E-3</v>
      </c>
      <c r="Q134" s="8"/>
      <c r="R134" s="8"/>
      <c r="S134" s="8"/>
    </row>
    <row r="135" spans="1:19" x14ac:dyDescent="0.2">
      <c r="A135" s="80"/>
      <c r="B135" s="80"/>
      <c r="C135" s="8"/>
      <c r="D135" s="79">
        <f t="shared" si="30"/>
        <v>0</v>
      </c>
      <c r="E135" s="79">
        <f t="shared" si="30"/>
        <v>0</v>
      </c>
      <c r="F135" s="23">
        <f t="shared" si="22"/>
        <v>0</v>
      </c>
      <c r="G135" s="23">
        <f t="shared" si="23"/>
        <v>0</v>
      </c>
      <c r="H135" s="23">
        <f t="shared" si="24"/>
        <v>0</v>
      </c>
      <c r="I135" s="23">
        <f t="shared" si="25"/>
        <v>0</v>
      </c>
      <c r="J135" s="23">
        <f t="shared" si="26"/>
        <v>0</v>
      </c>
      <c r="K135" s="23">
        <f t="shared" ca="1" si="18"/>
        <v>9.4184415108323535E-3</v>
      </c>
      <c r="L135" s="23">
        <f t="shared" ca="1" si="27"/>
        <v>8.8707040492970023E-5</v>
      </c>
      <c r="M135" s="23">
        <f t="shared" ca="1" si="19"/>
        <v>6311925249.4537907</v>
      </c>
      <c r="N135" s="23">
        <f t="shared" ca="1" si="20"/>
        <v>380668847.81071049</v>
      </c>
      <c r="O135" s="23">
        <f t="shared" ca="1" si="21"/>
        <v>161995362.47030237</v>
      </c>
      <c r="P135" s="8">
        <f t="shared" ca="1" si="28"/>
        <v>-9.4184415108323535E-3</v>
      </c>
      <c r="Q135" s="8"/>
      <c r="R135" s="8"/>
      <c r="S135" s="8"/>
    </row>
    <row r="136" spans="1:19" x14ac:dyDescent="0.2">
      <c r="A136" s="80"/>
      <c r="B136" s="80"/>
      <c r="C136" s="8"/>
      <c r="D136" s="79">
        <f t="shared" si="30"/>
        <v>0</v>
      </c>
      <c r="E136" s="79">
        <f t="shared" si="30"/>
        <v>0</v>
      </c>
      <c r="F136" s="23">
        <f t="shared" si="22"/>
        <v>0</v>
      </c>
      <c r="G136" s="23">
        <f t="shared" si="23"/>
        <v>0</v>
      </c>
      <c r="H136" s="23">
        <f t="shared" si="24"/>
        <v>0</v>
      </c>
      <c r="I136" s="23">
        <f t="shared" si="25"/>
        <v>0</v>
      </c>
      <c r="J136" s="23">
        <f t="shared" si="26"/>
        <v>0</v>
      </c>
      <c r="K136" s="23">
        <f t="shared" ca="1" si="18"/>
        <v>9.4184415108323535E-3</v>
      </c>
      <c r="L136" s="23">
        <f t="shared" ca="1" si="27"/>
        <v>8.8707040492970023E-5</v>
      </c>
      <c r="M136" s="23">
        <f t="shared" ca="1" si="19"/>
        <v>6311925249.4537907</v>
      </c>
      <c r="N136" s="23">
        <f t="shared" ca="1" si="20"/>
        <v>380668847.81071049</v>
      </c>
      <c r="O136" s="23">
        <f t="shared" ca="1" si="21"/>
        <v>161995362.47030237</v>
      </c>
      <c r="P136" s="8">
        <f t="shared" ca="1" si="28"/>
        <v>-9.4184415108323535E-3</v>
      </c>
      <c r="Q136" s="8"/>
      <c r="R136" s="8"/>
      <c r="S136" s="8"/>
    </row>
    <row r="137" spans="1:19" x14ac:dyDescent="0.2">
      <c r="A137" s="80"/>
      <c r="B137" s="80"/>
      <c r="C137" s="8"/>
      <c r="D137" s="79">
        <f t="shared" si="30"/>
        <v>0</v>
      </c>
      <c r="E137" s="79">
        <f t="shared" si="30"/>
        <v>0</v>
      </c>
      <c r="F137" s="23">
        <f t="shared" si="22"/>
        <v>0</v>
      </c>
      <c r="G137" s="23">
        <f t="shared" si="23"/>
        <v>0</v>
      </c>
      <c r="H137" s="23">
        <f t="shared" si="24"/>
        <v>0</v>
      </c>
      <c r="I137" s="23">
        <f t="shared" si="25"/>
        <v>0</v>
      </c>
      <c r="J137" s="23">
        <f t="shared" si="26"/>
        <v>0</v>
      </c>
      <c r="K137" s="23">
        <f t="shared" ca="1" si="18"/>
        <v>9.4184415108323535E-3</v>
      </c>
      <c r="L137" s="23">
        <f t="shared" ca="1" si="27"/>
        <v>8.8707040492970023E-5</v>
      </c>
      <c r="M137" s="23">
        <f t="shared" ca="1" si="19"/>
        <v>6311925249.4537907</v>
      </c>
      <c r="N137" s="23">
        <f t="shared" ca="1" si="20"/>
        <v>380668847.81071049</v>
      </c>
      <c r="O137" s="23">
        <f t="shared" ca="1" si="21"/>
        <v>161995362.47030237</v>
      </c>
      <c r="P137" s="8">
        <f t="shared" ca="1" si="28"/>
        <v>-9.4184415108323535E-3</v>
      </c>
      <c r="Q137" s="8"/>
      <c r="R137" s="8"/>
      <c r="S137" s="8"/>
    </row>
    <row r="138" spans="1:19" x14ac:dyDescent="0.2">
      <c r="A138" s="80"/>
      <c r="B138" s="80"/>
      <c r="C138" s="8"/>
      <c r="D138" s="79">
        <f t="shared" si="30"/>
        <v>0</v>
      </c>
      <c r="E138" s="79">
        <f t="shared" si="30"/>
        <v>0</v>
      </c>
      <c r="F138" s="23">
        <f t="shared" si="22"/>
        <v>0</v>
      </c>
      <c r="G138" s="23">
        <f t="shared" si="23"/>
        <v>0</v>
      </c>
      <c r="H138" s="23">
        <f t="shared" si="24"/>
        <v>0</v>
      </c>
      <c r="I138" s="23">
        <f t="shared" si="25"/>
        <v>0</v>
      </c>
      <c r="J138" s="23">
        <f t="shared" si="26"/>
        <v>0</v>
      </c>
      <c r="K138" s="23">
        <f t="shared" ca="1" si="18"/>
        <v>9.4184415108323535E-3</v>
      </c>
      <c r="L138" s="23">
        <f t="shared" ca="1" si="27"/>
        <v>8.8707040492970023E-5</v>
      </c>
      <c r="M138" s="23">
        <f t="shared" ca="1" si="19"/>
        <v>6311925249.4537907</v>
      </c>
      <c r="N138" s="23">
        <f t="shared" ca="1" si="20"/>
        <v>380668847.81071049</v>
      </c>
      <c r="O138" s="23">
        <f t="shared" ca="1" si="21"/>
        <v>161995362.47030237</v>
      </c>
      <c r="P138" s="8">
        <f t="shared" ca="1" si="28"/>
        <v>-9.4184415108323535E-3</v>
      </c>
      <c r="Q138" s="8"/>
      <c r="R138" s="8"/>
      <c r="S138" s="8"/>
    </row>
    <row r="139" spans="1:19" x14ac:dyDescent="0.2">
      <c r="A139" s="80"/>
      <c r="B139" s="80"/>
      <c r="C139" s="8"/>
      <c r="D139" s="79">
        <f t="shared" si="30"/>
        <v>0</v>
      </c>
      <c r="E139" s="79">
        <f t="shared" si="30"/>
        <v>0</v>
      </c>
      <c r="F139" s="23">
        <f t="shared" si="22"/>
        <v>0</v>
      </c>
      <c r="G139" s="23">
        <f t="shared" si="23"/>
        <v>0</v>
      </c>
      <c r="H139" s="23">
        <f t="shared" si="24"/>
        <v>0</v>
      </c>
      <c r="I139" s="23">
        <f t="shared" si="25"/>
        <v>0</v>
      </c>
      <c r="J139" s="23">
        <f t="shared" si="26"/>
        <v>0</v>
      </c>
      <c r="K139" s="23">
        <f t="shared" ca="1" si="18"/>
        <v>9.4184415108323535E-3</v>
      </c>
      <c r="L139" s="23">
        <f t="shared" ca="1" si="27"/>
        <v>8.8707040492970023E-5</v>
      </c>
      <c r="M139" s="23">
        <f t="shared" ca="1" si="19"/>
        <v>6311925249.4537907</v>
      </c>
      <c r="N139" s="23">
        <f t="shared" ca="1" si="20"/>
        <v>380668847.81071049</v>
      </c>
      <c r="O139" s="23">
        <f t="shared" ca="1" si="21"/>
        <v>161995362.47030237</v>
      </c>
      <c r="P139" s="8">
        <f t="shared" ca="1" si="28"/>
        <v>-9.4184415108323535E-3</v>
      </c>
      <c r="Q139" s="8"/>
      <c r="R139" s="8"/>
      <c r="S139" s="8"/>
    </row>
    <row r="140" spans="1:19" x14ac:dyDescent="0.2">
      <c r="A140" s="80"/>
      <c r="B140" s="80"/>
      <c r="C140" s="8"/>
      <c r="D140" s="79">
        <f t="shared" si="30"/>
        <v>0</v>
      </c>
      <c r="E140" s="79">
        <f t="shared" si="30"/>
        <v>0</v>
      </c>
      <c r="F140" s="23">
        <f t="shared" si="22"/>
        <v>0</v>
      </c>
      <c r="G140" s="23">
        <f t="shared" si="23"/>
        <v>0</v>
      </c>
      <c r="H140" s="23">
        <f t="shared" si="24"/>
        <v>0</v>
      </c>
      <c r="I140" s="23">
        <f t="shared" si="25"/>
        <v>0</v>
      </c>
      <c r="J140" s="23">
        <f t="shared" si="26"/>
        <v>0</v>
      </c>
      <c r="K140" s="23">
        <f t="shared" ca="1" si="18"/>
        <v>9.4184415108323535E-3</v>
      </c>
      <c r="L140" s="23">
        <f t="shared" ca="1" si="27"/>
        <v>8.8707040492970023E-5</v>
      </c>
      <c r="M140" s="23">
        <f t="shared" ca="1" si="19"/>
        <v>6311925249.4537907</v>
      </c>
      <c r="N140" s="23">
        <f t="shared" ca="1" si="20"/>
        <v>380668847.81071049</v>
      </c>
      <c r="O140" s="23">
        <f t="shared" ca="1" si="21"/>
        <v>161995362.47030237</v>
      </c>
      <c r="P140" s="8">
        <f t="shared" ca="1" si="28"/>
        <v>-9.4184415108323535E-3</v>
      </c>
      <c r="Q140" s="8"/>
      <c r="R140" s="8"/>
      <c r="S140" s="8"/>
    </row>
    <row r="141" spans="1:19" x14ac:dyDescent="0.2">
      <c r="A141" s="80"/>
      <c r="B141" s="80"/>
      <c r="C141" s="8"/>
      <c r="D141" s="79">
        <f t="shared" si="30"/>
        <v>0</v>
      </c>
      <c r="E141" s="79">
        <f t="shared" si="30"/>
        <v>0</v>
      </c>
      <c r="F141" s="23">
        <f t="shared" si="22"/>
        <v>0</v>
      </c>
      <c r="G141" s="23">
        <f t="shared" si="23"/>
        <v>0</v>
      </c>
      <c r="H141" s="23">
        <f t="shared" si="24"/>
        <v>0</v>
      </c>
      <c r="I141" s="23">
        <f t="shared" si="25"/>
        <v>0</v>
      </c>
      <c r="J141" s="23">
        <f t="shared" si="26"/>
        <v>0</v>
      </c>
      <c r="K141" s="23">
        <f t="shared" ca="1" si="18"/>
        <v>9.4184415108323535E-3</v>
      </c>
      <c r="L141" s="23">
        <f t="shared" ca="1" si="27"/>
        <v>8.8707040492970023E-5</v>
      </c>
      <c r="M141" s="23">
        <f t="shared" ca="1" si="19"/>
        <v>6311925249.4537907</v>
      </c>
      <c r="N141" s="23">
        <f t="shared" ca="1" si="20"/>
        <v>380668847.81071049</v>
      </c>
      <c r="O141" s="23">
        <f t="shared" ca="1" si="21"/>
        <v>161995362.47030237</v>
      </c>
      <c r="P141" s="8">
        <f t="shared" ca="1" si="28"/>
        <v>-9.4184415108323535E-3</v>
      </c>
      <c r="Q141" s="8"/>
      <c r="R141" s="8"/>
      <c r="S141" s="8"/>
    </row>
    <row r="142" spans="1:19" x14ac:dyDescent="0.2">
      <c r="A142" s="80"/>
      <c r="B142" s="80"/>
      <c r="C142" s="8"/>
      <c r="D142" s="79">
        <f t="shared" si="30"/>
        <v>0</v>
      </c>
      <c r="E142" s="79">
        <f t="shared" si="30"/>
        <v>0</v>
      </c>
      <c r="F142" s="23">
        <f t="shared" si="22"/>
        <v>0</v>
      </c>
      <c r="G142" s="23">
        <f t="shared" si="23"/>
        <v>0</v>
      </c>
      <c r="H142" s="23">
        <f t="shared" si="24"/>
        <v>0</v>
      </c>
      <c r="I142" s="23">
        <f t="shared" si="25"/>
        <v>0</v>
      </c>
      <c r="J142" s="23">
        <f t="shared" si="26"/>
        <v>0</v>
      </c>
      <c r="K142" s="23">
        <f t="shared" ca="1" si="18"/>
        <v>9.4184415108323535E-3</v>
      </c>
      <c r="L142" s="23">
        <f t="shared" ca="1" si="27"/>
        <v>8.8707040492970023E-5</v>
      </c>
      <c r="M142" s="23">
        <f t="shared" ca="1" si="19"/>
        <v>6311925249.4537907</v>
      </c>
      <c r="N142" s="23">
        <f t="shared" ca="1" si="20"/>
        <v>380668847.81071049</v>
      </c>
      <c r="O142" s="23">
        <f t="shared" ca="1" si="21"/>
        <v>161995362.47030237</v>
      </c>
      <c r="P142" s="8">
        <f t="shared" ca="1" si="28"/>
        <v>-9.4184415108323535E-3</v>
      </c>
      <c r="Q142" s="8"/>
      <c r="R142" s="8"/>
      <c r="S142" s="8"/>
    </row>
    <row r="143" spans="1:19" x14ac:dyDescent="0.2">
      <c r="A143" s="80"/>
      <c r="B143" s="80"/>
      <c r="C143" s="8"/>
      <c r="D143" s="79">
        <f t="shared" si="30"/>
        <v>0</v>
      </c>
      <c r="E143" s="79">
        <f t="shared" si="30"/>
        <v>0</v>
      </c>
      <c r="F143" s="23">
        <f t="shared" si="22"/>
        <v>0</v>
      </c>
      <c r="G143" s="23">
        <f t="shared" si="23"/>
        <v>0</v>
      </c>
      <c r="H143" s="23">
        <f t="shared" si="24"/>
        <v>0</v>
      </c>
      <c r="I143" s="23">
        <f t="shared" si="25"/>
        <v>0</v>
      </c>
      <c r="J143" s="23">
        <f t="shared" si="26"/>
        <v>0</v>
      </c>
      <c r="K143" s="23">
        <f t="shared" ca="1" si="18"/>
        <v>9.4184415108323535E-3</v>
      </c>
      <c r="L143" s="23">
        <f t="shared" ca="1" si="27"/>
        <v>8.8707040492970023E-5</v>
      </c>
      <c r="M143" s="23">
        <f t="shared" ca="1" si="19"/>
        <v>6311925249.4537907</v>
      </c>
      <c r="N143" s="23">
        <f t="shared" ca="1" si="20"/>
        <v>380668847.81071049</v>
      </c>
      <c r="O143" s="23">
        <f t="shared" ca="1" si="21"/>
        <v>161995362.47030237</v>
      </c>
      <c r="P143" s="8">
        <f t="shared" ca="1" si="28"/>
        <v>-9.4184415108323535E-3</v>
      </c>
      <c r="Q143" s="8"/>
      <c r="R143" s="8"/>
      <c r="S143" s="8"/>
    </row>
    <row r="144" spans="1:19" x14ac:dyDescent="0.2">
      <c r="A144" s="80"/>
      <c r="B144" s="80"/>
      <c r="C144" s="8"/>
      <c r="D144" s="79">
        <f t="shared" si="30"/>
        <v>0</v>
      </c>
      <c r="E144" s="79">
        <f t="shared" si="30"/>
        <v>0</v>
      </c>
      <c r="F144" s="23">
        <f t="shared" si="22"/>
        <v>0</v>
      </c>
      <c r="G144" s="23">
        <f t="shared" si="23"/>
        <v>0</v>
      </c>
      <c r="H144" s="23">
        <f t="shared" si="24"/>
        <v>0</v>
      </c>
      <c r="I144" s="23">
        <f t="shared" si="25"/>
        <v>0</v>
      </c>
      <c r="J144" s="23">
        <f t="shared" si="26"/>
        <v>0</v>
      </c>
      <c r="K144" s="23">
        <f t="shared" ca="1" si="18"/>
        <v>9.4184415108323535E-3</v>
      </c>
      <c r="L144" s="23">
        <f t="shared" ca="1" si="27"/>
        <v>8.8707040492970023E-5</v>
      </c>
      <c r="M144" s="23">
        <f t="shared" ca="1" si="19"/>
        <v>6311925249.4537907</v>
      </c>
      <c r="N144" s="23">
        <f t="shared" ca="1" si="20"/>
        <v>380668847.81071049</v>
      </c>
      <c r="O144" s="23">
        <f t="shared" ca="1" si="21"/>
        <v>161995362.47030237</v>
      </c>
      <c r="P144" s="8">
        <f t="shared" ca="1" si="28"/>
        <v>-9.4184415108323535E-3</v>
      </c>
      <c r="Q144" s="8"/>
      <c r="R144" s="8"/>
      <c r="S144" s="8"/>
    </row>
    <row r="145" spans="1:19" x14ac:dyDescent="0.2">
      <c r="A145" s="80"/>
      <c r="B145" s="80"/>
      <c r="C145" s="8"/>
      <c r="D145" s="79">
        <f t="shared" si="30"/>
        <v>0</v>
      </c>
      <c r="E145" s="79">
        <f t="shared" si="30"/>
        <v>0</v>
      </c>
      <c r="F145" s="23">
        <f t="shared" si="22"/>
        <v>0</v>
      </c>
      <c r="G145" s="23">
        <f t="shared" si="23"/>
        <v>0</v>
      </c>
      <c r="H145" s="23">
        <f t="shared" si="24"/>
        <v>0</v>
      </c>
      <c r="I145" s="23">
        <f t="shared" si="25"/>
        <v>0</v>
      </c>
      <c r="J145" s="23">
        <f t="shared" si="26"/>
        <v>0</v>
      </c>
      <c r="K145" s="23">
        <f t="shared" ca="1" si="18"/>
        <v>9.4184415108323535E-3</v>
      </c>
      <c r="L145" s="23">
        <f t="shared" ca="1" si="27"/>
        <v>8.8707040492970023E-5</v>
      </c>
      <c r="M145" s="23">
        <f t="shared" ca="1" si="19"/>
        <v>6311925249.4537907</v>
      </c>
      <c r="N145" s="23">
        <f t="shared" ca="1" si="20"/>
        <v>380668847.81071049</v>
      </c>
      <c r="O145" s="23">
        <f t="shared" ca="1" si="21"/>
        <v>161995362.47030237</v>
      </c>
      <c r="P145" s="8">
        <f t="shared" ca="1" si="28"/>
        <v>-9.4184415108323535E-3</v>
      </c>
      <c r="Q145" s="8"/>
      <c r="R145" s="8"/>
      <c r="S145" s="8"/>
    </row>
    <row r="146" spans="1:19" x14ac:dyDescent="0.2">
      <c r="A146" s="80"/>
      <c r="B146" s="80"/>
      <c r="C146" s="8"/>
      <c r="D146" s="79">
        <f t="shared" si="30"/>
        <v>0</v>
      </c>
      <c r="E146" s="79">
        <f t="shared" si="30"/>
        <v>0</v>
      </c>
      <c r="F146" s="23">
        <f t="shared" si="22"/>
        <v>0</v>
      </c>
      <c r="G146" s="23">
        <f t="shared" si="23"/>
        <v>0</v>
      </c>
      <c r="H146" s="23">
        <f t="shared" si="24"/>
        <v>0</v>
      </c>
      <c r="I146" s="23">
        <f t="shared" si="25"/>
        <v>0</v>
      </c>
      <c r="J146" s="23">
        <f t="shared" si="26"/>
        <v>0</v>
      </c>
      <c r="K146" s="23">
        <f t="shared" ca="1" si="18"/>
        <v>9.4184415108323535E-3</v>
      </c>
      <c r="L146" s="23">
        <f t="shared" ca="1" si="27"/>
        <v>8.8707040492970023E-5</v>
      </c>
      <c r="M146" s="23">
        <f t="shared" ca="1" si="19"/>
        <v>6311925249.4537907</v>
      </c>
      <c r="N146" s="23">
        <f t="shared" ca="1" si="20"/>
        <v>380668847.81071049</v>
      </c>
      <c r="O146" s="23">
        <f t="shared" ca="1" si="21"/>
        <v>161995362.47030237</v>
      </c>
      <c r="P146" s="8">
        <f t="shared" ca="1" si="28"/>
        <v>-9.4184415108323535E-3</v>
      </c>
      <c r="Q146" s="8"/>
      <c r="R146" s="8"/>
      <c r="S146" s="8"/>
    </row>
    <row r="147" spans="1:19" x14ac:dyDescent="0.2">
      <c r="A147" s="80"/>
      <c r="B147" s="80"/>
      <c r="C147" s="8"/>
      <c r="D147" s="79">
        <f t="shared" si="30"/>
        <v>0</v>
      </c>
      <c r="E147" s="79">
        <f t="shared" si="30"/>
        <v>0</v>
      </c>
      <c r="F147" s="23">
        <f t="shared" si="22"/>
        <v>0</v>
      </c>
      <c r="G147" s="23">
        <f t="shared" si="23"/>
        <v>0</v>
      </c>
      <c r="H147" s="23">
        <f t="shared" si="24"/>
        <v>0</v>
      </c>
      <c r="I147" s="23">
        <f t="shared" si="25"/>
        <v>0</v>
      </c>
      <c r="J147" s="23">
        <f t="shared" si="26"/>
        <v>0</v>
      </c>
      <c r="K147" s="23">
        <f t="shared" ca="1" si="18"/>
        <v>9.4184415108323535E-3</v>
      </c>
      <c r="L147" s="23">
        <f t="shared" ca="1" si="27"/>
        <v>8.8707040492970023E-5</v>
      </c>
      <c r="M147" s="23">
        <f t="shared" ca="1" si="19"/>
        <v>6311925249.4537907</v>
      </c>
      <c r="N147" s="23">
        <f t="shared" ca="1" si="20"/>
        <v>380668847.81071049</v>
      </c>
      <c r="O147" s="23">
        <f t="shared" ca="1" si="21"/>
        <v>161995362.47030237</v>
      </c>
      <c r="P147" s="8">
        <f t="shared" ca="1" si="28"/>
        <v>-9.4184415108323535E-3</v>
      </c>
      <c r="Q147" s="8"/>
      <c r="R147" s="8"/>
      <c r="S147" s="8"/>
    </row>
    <row r="148" spans="1:19" x14ac:dyDescent="0.2">
      <c r="A148" s="80"/>
      <c r="B148" s="80"/>
      <c r="C148" s="8"/>
      <c r="D148" s="79">
        <f t="shared" si="30"/>
        <v>0</v>
      </c>
      <c r="E148" s="79">
        <f t="shared" si="30"/>
        <v>0</v>
      </c>
      <c r="F148" s="23">
        <f t="shared" si="22"/>
        <v>0</v>
      </c>
      <c r="G148" s="23">
        <f t="shared" si="23"/>
        <v>0</v>
      </c>
      <c r="H148" s="23">
        <f t="shared" si="24"/>
        <v>0</v>
      </c>
      <c r="I148" s="23">
        <f t="shared" si="25"/>
        <v>0</v>
      </c>
      <c r="J148" s="23">
        <f t="shared" si="26"/>
        <v>0</v>
      </c>
      <c r="K148" s="23">
        <f t="shared" ca="1" si="18"/>
        <v>9.4184415108323535E-3</v>
      </c>
      <c r="L148" s="23">
        <f t="shared" ca="1" si="27"/>
        <v>8.8707040492970023E-5</v>
      </c>
      <c r="M148" s="23">
        <f t="shared" ca="1" si="19"/>
        <v>6311925249.4537907</v>
      </c>
      <c r="N148" s="23">
        <f t="shared" ca="1" si="20"/>
        <v>380668847.81071049</v>
      </c>
      <c r="O148" s="23">
        <f t="shared" ca="1" si="21"/>
        <v>161995362.47030237</v>
      </c>
      <c r="P148" s="8">
        <f t="shared" ca="1" si="28"/>
        <v>-9.4184415108323535E-3</v>
      </c>
      <c r="Q148" s="8"/>
      <c r="R148" s="8"/>
      <c r="S148" s="8"/>
    </row>
    <row r="149" spans="1:19" x14ac:dyDescent="0.2">
      <c r="A149" s="80"/>
      <c r="B149" s="80"/>
      <c r="C149" s="8"/>
      <c r="D149" s="79">
        <f t="shared" si="30"/>
        <v>0</v>
      </c>
      <c r="E149" s="79">
        <f t="shared" si="30"/>
        <v>0</v>
      </c>
      <c r="F149" s="23">
        <f t="shared" si="22"/>
        <v>0</v>
      </c>
      <c r="G149" s="23">
        <f t="shared" si="23"/>
        <v>0</v>
      </c>
      <c r="H149" s="23">
        <f t="shared" si="24"/>
        <v>0</v>
      </c>
      <c r="I149" s="23">
        <f t="shared" si="25"/>
        <v>0</v>
      </c>
      <c r="J149" s="23">
        <f t="shared" si="26"/>
        <v>0</v>
      </c>
      <c r="K149" s="23">
        <f t="shared" ref="K149:K212" ca="1" si="31">+E$4+E$5*D149+E$6*D149^2</f>
        <v>9.4184415108323535E-3</v>
      </c>
      <c r="L149" s="23">
        <f t="shared" ca="1" si="27"/>
        <v>8.8707040492970023E-5</v>
      </c>
      <c r="M149" s="23">
        <f t="shared" ref="M149:M212" ca="1" si="32">(M$1-M$2*D149+M$3*F149)^2</f>
        <v>6311925249.4537907</v>
      </c>
      <c r="N149" s="23">
        <f t="shared" ref="N149:N212" ca="1" si="33">(-M$2+M$4*D149-M$5*F149)^2</f>
        <v>380668847.81071049</v>
      </c>
      <c r="O149" s="23">
        <f t="shared" ref="O149:O212" ca="1" si="34">+(M$3-D149*M$5+F149*M$6)^2</f>
        <v>161995362.47030237</v>
      </c>
      <c r="P149" s="8">
        <f t="shared" ca="1" si="28"/>
        <v>-9.4184415108323535E-3</v>
      </c>
      <c r="Q149" s="8"/>
      <c r="R149" s="8"/>
      <c r="S149" s="8"/>
    </row>
    <row r="150" spans="1:19" x14ac:dyDescent="0.2">
      <c r="A150" s="80"/>
      <c r="B150" s="80"/>
      <c r="C150" s="8"/>
      <c r="D150" s="79">
        <f t="shared" si="30"/>
        <v>0</v>
      </c>
      <c r="E150" s="79">
        <f t="shared" si="30"/>
        <v>0</v>
      </c>
      <c r="F150" s="23">
        <f t="shared" ref="F150:F213" si="35">D150*D150</f>
        <v>0</v>
      </c>
      <c r="G150" s="23">
        <f t="shared" ref="G150:G213" si="36">D150*F150</f>
        <v>0</v>
      </c>
      <c r="H150" s="23">
        <f t="shared" ref="H150:H213" si="37">F150*F150</f>
        <v>0</v>
      </c>
      <c r="I150" s="23">
        <f t="shared" ref="I150:I213" si="38">E150*D150</f>
        <v>0</v>
      </c>
      <c r="J150" s="23">
        <f t="shared" ref="J150:J213" si="39">I150*D150</f>
        <v>0</v>
      </c>
      <c r="K150" s="23">
        <f t="shared" ca="1" si="31"/>
        <v>9.4184415108323535E-3</v>
      </c>
      <c r="L150" s="23">
        <f t="shared" ref="L150:L213" ca="1" si="40">+(K150-E150)^2</f>
        <v>8.8707040492970023E-5</v>
      </c>
      <c r="M150" s="23">
        <f t="shared" ca="1" si="32"/>
        <v>6311925249.4537907</v>
      </c>
      <c r="N150" s="23">
        <f t="shared" ca="1" si="33"/>
        <v>380668847.81071049</v>
      </c>
      <c r="O150" s="23">
        <f t="shared" ca="1" si="34"/>
        <v>161995362.47030237</v>
      </c>
      <c r="P150" s="8">
        <f t="shared" ref="P150:P213" ca="1" si="41">+E150-K150</f>
        <v>-9.4184415108323535E-3</v>
      </c>
      <c r="Q150" s="8"/>
      <c r="R150" s="8"/>
      <c r="S150" s="8"/>
    </row>
    <row r="151" spans="1:19" x14ac:dyDescent="0.2">
      <c r="A151" s="80"/>
      <c r="B151" s="80"/>
      <c r="C151" s="8"/>
      <c r="D151" s="79">
        <f t="shared" si="30"/>
        <v>0</v>
      </c>
      <c r="E151" s="79">
        <f t="shared" si="30"/>
        <v>0</v>
      </c>
      <c r="F151" s="23">
        <f t="shared" si="35"/>
        <v>0</v>
      </c>
      <c r="G151" s="23">
        <f t="shared" si="36"/>
        <v>0</v>
      </c>
      <c r="H151" s="23">
        <f t="shared" si="37"/>
        <v>0</v>
      </c>
      <c r="I151" s="23">
        <f t="shared" si="38"/>
        <v>0</v>
      </c>
      <c r="J151" s="23">
        <f t="shared" si="39"/>
        <v>0</v>
      </c>
      <c r="K151" s="23">
        <f t="shared" ca="1" si="31"/>
        <v>9.4184415108323535E-3</v>
      </c>
      <c r="L151" s="23">
        <f t="shared" ca="1" si="40"/>
        <v>8.8707040492970023E-5</v>
      </c>
      <c r="M151" s="23">
        <f t="shared" ca="1" si="32"/>
        <v>6311925249.4537907</v>
      </c>
      <c r="N151" s="23">
        <f t="shared" ca="1" si="33"/>
        <v>380668847.81071049</v>
      </c>
      <c r="O151" s="23">
        <f t="shared" ca="1" si="34"/>
        <v>161995362.47030237</v>
      </c>
      <c r="P151" s="8">
        <f t="shared" ca="1" si="41"/>
        <v>-9.4184415108323535E-3</v>
      </c>
      <c r="Q151" s="8"/>
      <c r="R151" s="8"/>
      <c r="S151" s="8"/>
    </row>
    <row r="152" spans="1:19" x14ac:dyDescent="0.2">
      <c r="A152" s="80"/>
      <c r="B152" s="80"/>
      <c r="C152" s="8"/>
      <c r="D152" s="79">
        <f t="shared" si="30"/>
        <v>0</v>
      </c>
      <c r="E152" s="79">
        <f t="shared" si="30"/>
        <v>0</v>
      </c>
      <c r="F152" s="23">
        <f t="shared" si="35"/>
        <v>0</v>
      </c>
      <c r="G152" s="23">
        <f t="shared" si="36"/>
        <v>0</v>
      </c>
      <c r="H152" s="23">
        <f t="shared" si="37"/>
        <v>0</v>
      </c>
      <c r="I152" s="23">
        <f t="shared" si="38"/>
        <v>0</v>
      </c>
      <c r="J152" s="23">
        <f t="shared" si="39"/>
        <v>0</v>
      </c>
      <c r="K152" s="23">
        <f t="shared" ca="1" si="31"/>
        <v>9.4184415108323535E-3</v>
      </c>
      <c r="L152" s="23">
        <f t="shared" ca="1" si="40"/>
        <v>8.8707040492970023E-5</v>
      </c>
      <c r="M152" s="23">
        <f t="shared" ca="1" si="32"/>
        <v>6311925249.4537907</v>
      </c>
      <c r="N152" s="23">
        <f t="shared" ca="1" si="33"/>
        <v>380668847.81071049</v>
      </c>
      <c r="O152" s="23">
        <f t="shared" ca="1" si="34"/>
        <v>161995362.47030237</v>
      </c>
      <c r="P152" s="8">
        <f t="shared" ca="1" si="41"/>
        <v>-9.4184415108323535E-3</v>
      </c>
      <c r="Q152" s="8"/>
      <c r="R152" s="8"/>
      <c r="S152" s="8"/>
    </row>
    <row r="153" spans="1:19" x14ac:dyDescent="0.2">
      <c r="A153" s="80"/>
      <c r="B153" s="80"/>
      <c r="C153" s="8"/>
      <c r="D153" s="79">
        <f t="shared" si="30"/>
        <v>0</v>
      </c>
      <c r="E153" s="79">
        <f t="shared" si="30"/>
        <v>0</v>
      </c>
      <c r="F153" s="23">
        <f t="shared" si="35"/>
        <v>0</v>
      </c>
      <c r="G153" s="23">
        <f t="shared" si="36"/>
        <v>0</v>
      </c>
      <c r="H153" s="23">
        <f t="shared" si="37"/>
        <v>0</v>
      </c>
      <c r="I153" s="23">
        <f t="shared" si="38"/>
        <v>0</v>
      </c>
      <c r="J153" s="23">
        <f t="shared" si="39"/>
        <v>0</v>
      </c>
      <c r="K153" s="23">
        <f t="shared" ca="1" si="31"/>
        <v>9.4184415108323535E-3</v>
      </c>
      <c r="L153" s="23">
        <f t="shared" ca="1" si="40"/>
        <v>8.8707040492970023E-5</v>
      </c>
      <c r="M153" s="23">
        <f t="shared" ca="1" si="32"/>
        <v>6311925249.4537907</v>
      </c>
      <c r="N153" s="23">
        <f t="shared" ca="1" si="33"/>
        <v>380668847.81071049</v>
      </c>
      <c r="O153" s="23">
        <f t="shared" ca="1" si="34"/>
        <v>161995362.47030237</v>
      </c>
      <c r="P153" s="8">
        <f t="shared" ca="1" si="41"/>
        <v>-9.4184415108323535E-3</v>
      </c>
      <c r="Q153" s="8"/>
      <c r="R153" s="8"/>
      <c r="S153" s="8"/>
    </row>
    <row r="154" spans="1:19" x14ac:dyDescent="0.2">
      <c r="A154" s="80"/>
      <c r="B154" s="80"/>
      <c r="C154" s="8"/>
      <c r="D154" s="79">
        <f t="shared" si="30"/>
        <v>0</v>
      </c>
      <c r="E154" s="79">
        <f t="shared" si="30"/>
        <v>0</v>
      </c>
      <c r="F154" s="23">
        <f t="shared" si="35"/>
        <v>0</v>
      </c>
      <c r="G154" s="23">
        <f t="shared" si="36"/>
        <v>0</v>
      </c>
      <c r="H154" s="23">
        <f t="shared" si="37"/>
        <v>0</v>
      </c>
      <c r="I154" s="23">
        <f t="shared" si="38"/>
        <v>0</v>
      </c>
      <c r="J154" s="23">
        <f t="shared" si="39"/>
        <v>0</v>
      </c>
      <c r="K154" s="23">
        <f t="shared" ca="1" si="31"/>
        <v>9.4184415108323535E-3</v>
      </c>
      <c r="L154" s="23">
        <f t="shared" ca="1" si="40"/>
        <v>8.8707040492970023E-5</v>
      </c>
      <c r="M154" s="23">
        <f t="shared" ca="1" si="32"/>
        <v>6311925249.4537907</v>
      </c>
      <c r="N154" s="23">
        <f t="shared" ca="1" si="33"/>
        <v>380668847.81071049</v>
      </c>
      <c r="O154" s="23">
        <f t="shared" ca="1" si="34"/>
        <v>161995362.47030237</v>
      </c>
      <c r="P154" s="8">
        <f t="shared" ca="1" si="41"/>
        <v>-9.4184415108323535E-3</v>
      </c>
      <c r="Q154" s="8"/>
      <c r="R154" s="8"/>
      <c r="S154" s="8"/>
    </row>
    <row r="155" spans="1:19" x14ac:dyDescent="0.2">
      <c r="A155" s="80"/>
      <c r="B155" s="80"/>
      <c r="C155" s="8"/>
      <c r="D155" s="79">
        <f t="shared" si="30"/>
        <v>0</v>
      </c>
      <c r="E155" s="79">
        <f t="shared" si="30"/>
        <v>0</v>
      </c>
      <c r="F155" s="23">
        <f t="shared" si="35"/>
        <v>0</v>
      </c>
      <c r="G155" s="23">
        <f t="shared" si="36"/>
        <v>0</v>
      </c>
      <c r="H155" s="23">
        <f t="shared" si="37"/>
        <v>0</v>
      </c>
      <c r="I155" s="23">
        <f t="shared" si="38"/>
        <v>0</v>
      </c>
      <c r="J155" s="23">
        <f t="shared" si="39"/>
        <v>0</v>
      </c>
      <c r="K155" s="23">
        <f t="shared" ca="1" si="31"/>
        <v>9.4184415108323535E-3</v>
      </c>
      <c r="L155" s="23">
        <f t="shared" ca="1" si="40"/>
        <v>8.8707040492970023E-5</v>
      </c>
      <c r="M155" s="23">
        <f t="shared" ca="1" si="32"/>
        <v>6311925249.4537907</v>
      </c>
      <c r="N155" s="23">
        <f t="shared" ca="1" si="33"/>
        <v>380668847.81071049</v>
      </c>
      <c r="O155" s="23">
        <f t="shared" ca="1" si="34"/>
        <v>161995362.47030237</v>
      </c>
      <c r="P155" s="8">
        <f t="shared" ca="1" si="41"/>
        <v>-9.4184415108323535E-3</v>
      </c>
      <c r="Q155" s="8"/>
      <c r="R155" s="8"/>
      <c r="S155" s="8"/>
    </row>
    <row r="156" spans="1:19" x14ac:dyDescent="0.2">
      <c r="A156" s="80"/>
      <c r="B156" s="80"/>
      <c r="C156" s="8"/>
      <c r="D156" s="79">
        <f t="shared" si="30"/>
        <v>0</v>
      </c>
      <c r="E156" s="79">
        <f t="shared" si="30"/>
        <v>0</v>
      </c>
      <c r="F156" s="23">
        <f t="shared" si="35"/>
        <v>0</v>
      </c>
      <c r="G156" s="23">
        <f t="shared" si="36"/>
        <v>0</v>
      </c>
      <c r="H156" s="23">
        <f t="shared" si="37"/>
        <v>0</v>
      </c>
      <c r="I156" s="23">
        <f t="shared" si="38"/>
        <v>0</v>
      </c>
      <c r="J156" s="23">
        <f t="shared" si="39"/>
        <v>0</v>
      </c>
      <c r="K156" s="23">
        <f t="shared" ca="1" si="31"/>
        <v>9.4184415108323535E-3</v>
      </c>
      <c r="L156" s="23">
        <f t="shared" ca="1" si="40"/>
        <v>8.8707040492970023E-5</v>
      </c>
      <c r="M156" s="23">
        <f t="shared" ca="1" si="32"/>
        <v>6311925249.4537907</v>
      </c>
      <c r="N156" s="23">
        <f t="shared" ca="1" si="33"/>
        <v>380668847.81071049</v>
      </c>
      <c r="O156" s="23">
        <f t="shared" ca="1" si="34"/>
        <v>161995362.47030237</v>
      </c>
      <c r="P156" s="8">
        <f t="shared" ca="1" si="41"/>
        <v>-9.4184415108323535E-3</v>
      </c>
      <c r="Q156" s="8"/>
      <c r="R156" s="8"/>
      <c r="S156" s="8"/>
    </row>
    <row r="157" spans="1:19" x14ac:dyDescent="0.2">
      <c r="A157" s="80"/>
      <c r="B157" s="80"/>
      <c r="C157" s="8"/>
      <c r="D157" s="79">
        <f t="shared" si="30"/>
        <v>0</v>
      </c>
      <c r="E157" s="79">
        <f t="shared" si="30"/>
        <v>0</v>
      </c>
      <c r="F157" s="23">
        <f t="shared" si="35"/>
        <v>0</v>
      </c>
      <c r="G157" s="23">
        <f t="shared" si="36"/>
        <v>0</v>
      </c>
      <c r="H157" s="23">
        <f t="shared" si="37"/>
        <v>0</v>
      </c>
      <c r="I157" s="23">
        <f t="shared" si="38"/>
        <v>0</v>
      </c>
      <c r="J157" s="23">
        <f t="shared" si="39"/>
        <v>0</v>
      </c>
      <c r="K157" s="23">
        <f t="shared" ca="1" si="31"/>
        <v>9.4184415108323535E-3</v>
      </c>
      <c r="L157" s="23">
        <f t="shared" ca="1" si="40"/>
        <v>8.8707040492970023E-5</v>
      </c>
      <c r="M157" s="23">
        <f t="shared" ca="1" si="32"/>
        <v>6311925249.4537907</v>
      </c>
      <c r="N157" s="23">
        <f t="shared" ca="1" si="33"/>
        <v>380668847.81071049</v>
      </c>
      <c r="O157" s="23">
        <f t="shared" ca="1" si="34"/>
        <v>161995362.47030237</v>
      </c>
      <c r="P157" s="8">
        <f t="shared" ca="1" si="41"/>
        <v>-9.4184415108323535E-3</v>
      </c>
      <c r="Q157" s="8"/>
      <c r="R157" s="8"/>
      <c r="S157" s="8"/>
    </row>
    <row r="158" spans="1:19" x14ac:dyDescent="0.2">
      <c r="A158" s="80"/>
      <c r="B158" s="80"/>
      <c r="C158" s="8"/>
      <c r="D158" s="79">
        <f t="shared" si="30"/>
        <v>0</v>
      </c>
      <c r="E158" s="79">
        <f t="shared" si="30"/>
        <v>0</v>
      </c>
      <c r="F158" s="23">
        <f t="shared" si="35"/>
        <v>0</v>
      </c>
      <c r="G158" s="23">
        <f t="shared" si="36"/>
        <v>0</v>
      </c>
      <c r="H158" s="23">
        <f t="shared" si="37"/>
        <v>0</v>
      </c>
      <c r="I158" s="23">
        <f t="shared" si="38"/>
        <v>0</v>
      </c>
      <c r="J158" s="23">
        <f t="shared" si="39"/>
        <v>0</v>
      </c>
      <c r="K158" s="23">
        <f t="shared" ca="1" si="31"/>
        <v>9.4184415108323535E-3</v>
      </c>
      <c r="L158" s="23">
        <f t="shared" ca="1" si="40"/>
        <v>8.8707040492970023E-5</v>
      </c>
      <c r="M158" s="23">
        <f t="shared" ca="1" si="32"/>
        <v>6311925249.4537907</v>
      </c>
      <c r="N158" s="23">
        <f t="shared" ca="1" si="33"/>
        <v>380668847.81071049</v>
      </c>
      <c r="O158" s="23">
        <f t="shared" ca="1" si="34"/>
        <v>161995362.47030237</v>
      </c>
      <c r="P158" s="8">
        <f t="shared" ca="1" si="41"/>
        <v>-9.4184415108323535E-3</v>
      </c>
      <c r="Q158" s="8"/>
      <c r="R158" s="8"/>
      <c r="S158" s="8"/>
    </row>
    <row r="159" spans="1:19" x14ac:dyDescent="0.2">
      <c r="A159" s="80"/>
      <c r="B159" s="80"/>
      <c r="C159" s="8"/>
      <c r="D159" s="79">
        <f t="shared" si="30"/>
        <v>0</v>
      </c>
      <c r="E159" s="79">
        <f t="shared" si="30"/>
        <v>0</v>
      </c>
      <c r="F159" s="23">
        <f t="shared" si="35"/>
        <v>0</v>
      </c>
      <c r="G159" s="23">
        <f t="shared" si="36"/>
        <v>0</v>
      </c>
      <c r="H159" s="23">
        <f t="shared" si="37"/>
        <v>0</v>
      </c>
      <c r="I159" s="23">
        <f t="shared" si="38"/>
        <v>0</v>
      </c>
      <c r="J159" s="23">
        <f t="shared" si="39"/>
        <v>0</v>
      </c>
      <c r="K159" s="23">
        <f t="shared" ca="1" si="31"/>
        <v>9.4184415108323535E-3</v>
      </c>
      <c r="L159" s="23">
        <f t="shared" ca="1" si="40"/>
        <v>8.8707040492970023E-5</v>
      </c>
      <c r="M159" s="23">
        <f t="shared" ca="1" si="32"/>
        <v>6311925249.4537907</v>
      </c>
      <c r="N159" s="23">
        <f t="shared" ca="1" si="33"/>
        <v>380668847.81071049</v>
      </c>
      <c r="O159" s="23">
        <f t="shared" ca="1" si="34"/>
        <v>161995362.47030237</v>
      </c>
      <c r="P159" s="8">
        <f t="shared" ca="1" si="41"/>
        <v>-9.4184415108323535E-3</v>
      </c>
      <c r="Q159" s="8"/>
      <c r="R159" s="8"/>
      <c r="S159" s="8"/>
    </row>
    <row r="160" spans="1:19" x14ac:dyDescent="0.2">
      <c r="A160" s="80"/>
      <c r="B160" s="80"/>
      <c r="C160" s="8"/>
      <c r="D160" s="79">
        <f t="shared" si="30"/>
        <v>0</v>
      </c>
      <c r="E160" s="79">
        <f t="shared" si="30"/>
        <v>0</v>
      </c>
      <c r="F160" s="23">
        <f t="shared" si="35"/>
        <v>0</v>
      </c>
      <c r="G160" s="23">
        <f t="shared" si="36"/>
        <v>0</v>
      </c>
      <c r="H160" s="23">
        <f t="shared" si="37"/>
        <v>0</v>
      </c>
      <c r="I160" s="23">
        <f t="shared" si="38"/>
        <v>0</v>
      </c>
      <c r="J160" s="23">
        <f t="shared" si="39"/>
        <v>0</v>
      </c>
      <c r="K160" s="23">
        <f t="shared" ca="1" si="31"/>
        <v>9.4184415108323535E-3</v>
      </c>
      <c r="L160" s="23">
        <f t="shared" ca="1" si="40"/>
        <v>8.8707040492970023E-5</v>
      </c>
      <c r="M160" s="23">
        <f t="shared" ca="1" si="32"/>
        <v>6311925249.4537907</v>
      </c>
      <c r="N160" s="23">
        <f t="shared" ca="1" si="33"/>
        <v>380668847.81071049</v>
      </c>
      <c r="O160" s="23">
        <f t="shared" ca="1" si="34"/>
        <v>161995362.47030237</v>
      </c>
      <c r="P160" s="8">
        <f t="shared" ca="1" si="41"/>
        <v>-9.4184415108323535E-3</v>
      </c>
      <c r="Q160" s="8"/>
      <c r="R160" s="8"/>
      <c r="S160" s="8"/>
    </row>
    <row r="161" spans="1:19" x14ac:dyDescent="0.2">
      <c r="A161" s="80"/>
      <c r="B161" s="80"/>
      <c r="C161" s="8"/>
      <c r="D161" s="79">
        <f t="shared" si="30"/>
        <v>0</v>
      </c>
      <c r="E161" s="79">
        <f t="shared" si="30"/>
        <v>0</v>
      </c>
      <c r="F161" s="23">
        <f t="shared" si="35"/>
        <v>0</v>
      </c>
      <c r="G161" s="23">
        <f t="shared" si="36"/>
        <v>0</v>
      </c>
      <c r="H161" s="23">
        <f t="shared" si="37"/>
        <v>0</v>
      </c>
      <c r="I161" s="23">
        <f t="shared" si="38"/>
        <v>0</v>
      </c>
      <c r="J161" s="23">
        <f t="shared" si="39"/>
        <v>0</v>
      </c>
      <c r="K161" s="23">
        <f t="shared" ca="1" si="31"/>
        <v>9.4184415108323535E-3</v>
      </c>
      <c r="L161" s="23">
        <f t="shared" ca="1" si="40"/>
        <v>8.8707040492970023E-5</v>
      </c>
      <c r="M161" s="23">
        <f t="shared" ca="1" si="32"/>
        <v>6311925249.4537907</v>
      </c>
      <c r="N161" s="23">
        <f t="shared" ca="1" si="33"/>
        <v>380668847.81071049</v>
      </c>
      <c r="O161" s="23">
        <f t="shared" ca="1" si="34"/>
        <v>161995362.47030237</v>
      </c>
      <c r="P161" s="8">
        <f t="shared" ca="1" si="41"/>
        <v>-9.4184415108323535E-3</v>
      </c>
      <c r="Q161" s="8"/>
      <c r="R161" s="8"/>
      <c r="S161" s="8"/>
    </row>
    <row r="162" spans="1:19" x14ac:dyDescent="0.2">
      <c r="A162" s="80"/>
      <c r="B162" s="80"/>
      <c r="C162" s="8"/>
      <c r="D162" s="79">
        <f t="shared" si="30"/>
        <v>0</v>
      </c>
      <c r="E162" s="79">
        <f t="shared" si="30"/>
        <v>0</v>
      </c>
      <c r="F162" s="23">
        <f t="shared" si="35"/>
        <v>0</v>
      </c>
      <c r="G162" s="23">
        <f t="shared" si="36"/>
        <v>0</v>
      </c>
      <c r="H162" s="23">
        <f t="shared" si="37"/>
        <v>0</v>
      </c>
      <c r="I162" s="23">
        <f t="shared" si="38"/>
        <v>0</v>
      </c>
      <c r="J162" s="23">
        <f t="shared" si="39"/>
        <v>0</v>
      </c>
      <c r="K162" s="23">
        <f t="shared" ca="1" si="31"/>
        <v>9.4184415108323535E-3</v>
      </c>
      <c r="L162" s="23">
        <f t="shared" ca="1" si="40"/>
        <v>8.8707040492970023E-5</v>
      </c>
      <c r="M162" s="23">
        <f t="shared" ca="1" si="32"/>
        <v>6311925249.4537907</v>
      </c>
      <c r="N162" s="23">
        <f t="shared" ca="1" si="33"/>
        <v>380668847.81071049</v>
      </c>
      <c r="O162" s="23">
        <f t="shared" ca="1" si="34"/>
        <v>161995362.47030237</v>
      </c>
      <c r="P162" s="8">
        <f t="shared" ca="1" si="41"/>
        <v>-9.4184415108323535E-3</v>
      </c>
      <c r="Q162" s="8"/>
      <c r="R162" s="8"/>
      <c r="S162" s="8"/>
    </row>
    <row r="163" spans="1:19" x14ac:dyDescent="0.2">
      <c r="A163" s="8"/>
      <c r="B163" s="8"/>
      <c r="C163" s="8"/>
      <c r="D163" s="79">
        <f t="shared" si="30"/>
        <v>0</v>
      </c>
      <c r="E163" s="79">
        <f t="shared" si="30"/>
        <v>0</v>
      </c>
      <c r="F163" s="23">
        <f t="shared" si="35"/>
        <v>0</v>
      </c>
      <c r="G163" s="23">
        <f t="shared" si="36"/>
        <v>0</v>
      </c>
      <c r="H163" s="23">
        <f t="shared" si="37"/>
        <v>0</v>
      </c>
      <c r="I163" s="23">
        <f t="shared" si="38"/>
        <v>0</v>
      </c>
      <c r="J163" s="23">
        <f t="shared" si="39"/>
        <v>0</v>
      </c>
      <c r="K163" s="23">
        <f t="shared" ca="1" si="31"/>
        <v>9.4184415108323535E-3</v>
      </c>
      <c r="L163" s="23">
        <f t="shared" ca="1" si="40"/>
        <v>8.8707040492970023E-5</v>
      </c>
      <c r="M163" s="23">
        <f t="shared" ca="1" si="32"/>
        <v>6311925249.4537907</v>
      </c>
      <c r="N163" s="23">
        <f t="shared" ca="1" si="33"/>
        <v>380668847.81071049</v>
      </c>
      <c r="O163" s="23">
        <f t="shared" ca="1" si="34"/>
        <v>161995362.47030237</v>
      </c>
      <c r="P163" s="8">
        <f t="shared" ca="1" si="41"/>
        <v>-9.4184415108323535E-3</v>
      </c>
      <c r="Q163" s="8"/>
      <c r="R163" s="8"/>
      <c r="S163" s="8"/>
    </row>
    <row r="164" spans="1:19" x14ac:dyDescent="0.2">
      <c r="A164" s="8"/>
      <c r="B164" s="8"/>
      <c r="C164" s="8"/>
      <c r="D164" s="79">
        <f t="shared" si="30"/>
        <v>0</v>
      </c>
      <c r="E164" s="79">
        <f t="shared" si="30"/>
        <v>0</v>
      </c>
      <c r="F164" s="23">
        <f t="shared" si="35"/>
        <v>0</v>
      </c>
      <c r="G164" s="23">
        <f t="shared" si="36"/>
        <v>0</v>
      </c>
      <c r="H164" s="23">
        <f t="shared" si="37"/>
        <v>0</v>
      </c>
      <c r="I164" s="23">
        <f t="shared" si="38"/>
        <v>0</v>
      </c>
      <c r="J164" s="23">
        <f t="shared" si="39"/>
        <v>0</v>
      </c>
      <c r="K164" s="23">
        <f t="shared" ca="1" si="31"/>
        <v>9.4184415108323535E-3</v>
      </c>
      <c r="L164" s="23">
        <f t="shared" ca="1" si="40"/>
        <v>8.8707040492970023E-5</v>
      </c>
      <c r="M164" s="23">
        <f t="shared" ca="1" si="32"/>
        <v>6311925249.4537907</v>
      </c>
      <c r="N164" s="23">
        <f t="shared" ca="1" si="33"/>
        <v>380668847.81071049</v>
      </c>
      <c r="O164" s="23">
        <f t="shared" ca="1" si="34"/>
        <v>161995362.47030237</v>
      </c>
      <c r="P164" s="8">
        <f t="shared" ca="1" si="41"/>
        <v>-9.4184415108323535E-3</v>
      </c>
      <c r="Q164" s="8"/>
      <c r="R164" s="8"/>
      <c r="S164" s="8"/>
    </row>
    <row r="165" spans="1:19" x14ac:dyDescent="0.2">
      <c r="A165" s="8"/>
      <c r="B165" s="8"/>
      <c r="C165" s="8"/>
      <c r="D165" s="79">
        <f t="shared" si="30"/>
        <v>0</v>
      </c>
      <c r="E165" s="79">
        <f t="shared" si="30"/>
        <v>0</v>
      </c>
      <c r="F165" s="23">
        <f t="shared" si="35"/>
        <v>0</v>
      </c>
      <c r="G165" s="23">
        <f t="shared" si="36"/>
        <v>0</v>
      </c>
      <c r="H165" s="23">
        <f t="shared" si="37"/>
        <v>0</v>
      </c>
      <c r="I165" s="23">
        <f t="shared" si="38"/>
        <v>0</v>
      </c>
      <c r="J165" s="23">
        <f t="shared" si="39"/>
        <v>0</v>
      </c>
      <c r="K165" s="23">
        <f t="shared" ca="1" si="31"/>
        <v>9.4184415108323535E-3</v>
      </c>
      <c r="L165" s="23">
        <f t="shared" ca="1" si="40"/>
        <v>8.8707040492970023E-5</v>
      </c>
      <c r="M165" s="23">
        <f t="shared" ca="1" si="32"/>
        <v>6311925249.4537907</v>
      </c>
      <c r="N165" s="23">
        <f t="shared" ca="1" si="33"/>
        <v>380668847.81071049</v>
      </c>
      <c r="O165" s="23">
        <f t="shared" ca="1" si="34"/>
        <v>161995362.47030237</v>
      </c>
      <c r="P165" s="8">
        <f t="shared" ca="1" si="41"/>
        <v>-9.4184415108323535E-3</v>
      </c>
      <c r="Q165" s="8"/>
      <c r="R165" s="8"/>
      <c r="S165" s="8"/>
    </row>
    <row r="166" spans="1:19" x14ac:dyDescent="0.2">
      <c r="A166" s="8"/>
      <c r="B166" s="8"/>
      <c r="C166" s="8"/>
      <c r="D166" s="79">
        <f t="shared" si="30"/>
        <v>0</v>
      </c>
      <c r="E166" s="79">
        <f t="shared" si="30"/>
        <v>0</v>
      </c>
      <c r="F166" s="23">
        <f t="shared" si="35"/>
        <v>0</v>
      </c>
      <c r="G166" s="23">
        <f t="shared" si="36"/>
        <v>0</v>
      </c>
      <c r="H166" s="23">
        <f t="shared" si="37"/>
        <v>0</v>
      </c>
      <c r="I166" s="23">
        <f t="shared" si="38"/>
        <v>0</v>
      </c>
      <c r="J166" s="23">
        <f t="shared" si="39"/>
        <v>0</v>
      </c>
      <c r="K166" s="23">
        <f t="shared" ca="1" si="31"/>
        <v>9.4184415108323535E-3</v>
      </c>
      <c r="L166" s="23">
        <f t="shared" ca="1" si="40"/>
        <v>8.8707040492970023E-5</v>
      </c>
      <c r="M166" s="23">
        <f t="shared" ca="1" si="32"/>
        <v>6311925249.4537907</v>
      </c>
      <c r="N166" s="23">
        <f t="shared" ca="1" si="33"/>
        <v>380668847.81071049</v>
      </c>
      <c r="O166" s="23">
        <f t="shared" ca="1" si="34"/>
        <v>161995362.47030237</v>
      </c>
      <c r="P166" s="8">
        <f t="shared" ca="1" si="41"/>
        <v>-9.4184415108323535E-3</v>
      </c>
      <c r="Q166" s="8"/>
      <c r="R166" s="8"/>
      <c r="S166" s="8"/>
    </row>
    <row r="167" spans="1:19" x14ac:dyDescent="0.2">
      <c r="A167" s="8"/>
      <c r="B167" s="8"/>
      <c r="C167" s="8"/>
      <c r="D167" s="79">
        <f t="shared" si="30"/>
        <v>0</v>
      </c>
      <c r="E167" s="79">
        <f t="shared" si="30"/>
        <v>0</v>
      </c>
      <c r="F167" s="23">
        <f t="shared" si="35"/>
        <v>0</v>
      </c>
      <c r="G167" s="23">
        <f t="shared" si="36"/>
        <v>0</v>
      </c>
      <c r="H167" s="23">
        <f t="shared" si="37"/>
        <v>0</v>
      </c>
      <c r="I167" s="23">
        <f t="shared" si="38"/>
        <v>0</v>
      </c>
      <c r="J167" s="23">
        <f t="shared" si="39"/>
        <v>0</v>
      </c>
      <c r="K167" s="23">
        <f t="shared" ca="1" si="31"/>
        <v>9.4184415108323535E-3</v>
      </c>
      <c r="L167" s="23">
        <f t="shared" ca="1" si="40"/>
        <v>8.8707040492970023E-5</v>
      </c>
      <c r="M167" s="23">
        <f t="shared" ca="1" si="32"/>
        <v>6311925249.4537907</v>
      </c>
      <c r="N167" s="23">
        <f t="shared" ca="1" si="33"/>
        <v>380668847.81071049</v>
      </c>
      <c r="O167" s="23">
        <f t="shared" ca="1" si="34"/>
        <v>161995362.47030237</v>
      </c>
      <c r="P167" s="8">
        <f t="shared" ca="1" si="41"/>
        <v>-9.4184415108323535E-3</v>
      </c>
      <c r="Q167" s="8"/>
      <c r="R167" s="8"/>
      <c r="S167" s="8"/>
    </row>
    <row r="168" spans="1:19" x14ac:dyDescent="0.2">
      <c r="A168" s="8"/>
      <c r="B168" s="8"/>
      <c r="C168" s="8"/>
      <c r="D168" s="79">
        <f t="shared" si="30"/>
        <v>0</v>
      </c>
      <c r="E168" s="79">
        <f t="shared" si="30"/>
        <v>0</v>
      </c>
      <c r="F168" s="23">
        <f t="shared" si="35"/>
        <v>0</v>
      </c>
      <c r="G168" s="23">
        <f t="shared" si="36"/>
        <v>0</v>
      </c>
      <c r="H168" s="23">
        <f t="shared" si="37"/>
        <v>0</v>
      </c>
      <c r="I168" s="23">
        <f t="shared" si="38"/>
        <v>0</v>
      </c>
      <c r="J168" s="23">
        <f t="shared" si="39"/>
        <v>0</v>
      </c>
      <c r="K168" s="23">
        <f t="shared" ca="1" si="31"/>
        <v>9.4184415108323535E-3</v>
      </c>
      <c r="L168" s="23">
        <f t="shared" ca="1" si="40"/>
        <v>8.8707040492970023E-5</v>
      </c>
      <c r="M168" s="23">
        <f t="shared" ca="1" si="32"/>
        <v>6311925249.4537907</v>
      </c>
      <c r="N168" s="23">
        <f t="shared" ca="1" si="33"/>
        <v>380668847.81071049</v>
      </c>
      <c r="O168" s="23">
        <f t="shared" ca="1" si="34"/>
        <v>161995362.47030237</v>
      </c>
      <c r="P168" s="8">
        <f t="shared" ca="1" si="41"/>
        <v>-9.4184415108323535E-3</v>
      </c>
      <c r="Q168" s="8"/>
      <c r="R168" s="8"/>
      <c r="S168" s="8"/>
    </row>
    <row r="169" spans="1:19" x14ac:dyDescent="0.2">
      <c r="A169" s="8"/>
      <c r="B169" s="8"/>
      <c r="C169" s="8"/>
      <c r="D169" s="79">
        <f t="shared" si="30"/>
        <v>0</v>
      </c>
      <c r="E169" s="79">
        <f t="shared" si="30"/>
        <v>0</v>
      </c>
      <c r="F169" s="23">
        <f t="shared" si="35"/>
        <v>0</v>
      </c>
      <c r="G169" s="23">
        <f t="shared" si="36"/>
        <v>0</v>
      </c>
      <c r="H169" s="23">
        <f t="shared" si="37"/>
        <v>0</v>
      </c>
      <c r="I169" s="23">
        <f t="shared" si="38"/>
        <v>0</v>
      </c>
      <c r="J169" s="23">
        <f t="shared" si="39"/>
        <v>0</v>
      </c>
      <c r="K169" s="23">
        <f t="shared" ca="1" si="31"/>
        <v>9.4184415108323535E-3</v>
      </c>
      <c r="L169" s="23">
        <f t="shared" ca="1" si="40"/>
        <v>8.8707040492970023E-5</v>
      </c>
      <c r="M169" s="23">
        <f t="shared" ca="1" si="32"/>
        <v>6311925249.4537907</v>
      </c>
      <c r="N169" s="23">
        <f t="shared" ca="1" si="33"/>
        <v>380668847.81071049</v>
      </c>
      <c r="O169" s="23">
        <f t="shared" ca="1" si="34"/>
        <v>161995362.47030237</v>
      </c>
      <c r="P169" s="8">
        <f t="shared" ca="1" si="41"/>
        <v>-9.4184415108323535E-3</v>
      </c>
      <c r="Q169" s="8"/>
      <c r="R169" s="8"/>
      <c r="S169" s="8"/>
    </row>
    <row r="170" spans="1:19" x14ac:dyDescent="0.2">
      <c r="A170" s="8"/>
      <c r="B170" s="8"/>
      <c r="C170" s="8"/>
      <c r="D170" s="79">
        <f t="shared" si="30"/>
        <v>0</v>
      </c>
      <c r="E170" s="79">
        <f t="shared" si="30"/>
        <v>0</v>
      </c>
      <c r="F170" s="23">
        <f t="shared" si="35"/>
        <v>0</v>
      </c>
      <c r="G170" s="23">
        <f t="shared" si="36"/>
        <v>0</v>
      </c>
      <c r="H170" s="23">
        <f t="shared" si="37"/>
        <v>0</v>
      </c>
      <c r="I170" s="23">
        <f t="shared" si="38"/>
        <v>0</v>
      </c>
      <c r="J170" s="23">
        <f t="shared" si="39"/>
        <v>0</v>
      </c>
      <c r="K170" s="23">
        <f t="shared" ca="1" si="31"/>
        <v>9.4184415108323535E-3</v>
      </c>
      <c r="L170" s="23">
        <f t="shared" ca="1" si="40"/>
        <v>8.8707040492970023E-5</v>
      </c>
      <c r="M170" s="23">
        <f t="shared" ca="1" si="32"/>
        <v>6311925249.4537907</v>
      </c>
      <c r="N170" s="23">
        <f t="shared" ca="1" si="33"/>
        <v>380668847.81071049</v>
      </c>
      <c r="O170" s="23">
        <f t="shared" ca="1" si="34"/>
        <v>161995362.47030237</v>
      </c>
      <c r="P170" s="8">
        <f t="shared" ca="1" si="41"/>
        <v>-9.4184415108323535E-3</v>
      </c>
      <c r="Q170" s="8"/>
      <c r="R170" s="8"/>
      <c r="S170" s="8"/>
    </row>
    <row r="171" spans="1:19" x14ac:dyDescent="0.2">
      <c r="A171" s="8"/>
      <c r="B171" s="8"/>
      <c r="C171" s="8"/>
      <c r="D171" s="79">
        <f t="shared" si="30"/>
        <v>0</v>
      </c>
      <c r="E171" s="79">
        <f t="shared" si="30"/>
        <v>0</v>
      </c>
      <c r="F171" s="23">
        <f t="shared" si="35"/>
        <v>0</v>
      </c>
      <c r="G171" s="23">
        <f t="shared" si="36"/>
        <v>0</v>
      </c>
      <c r="H171" s="23">
        <f t="shared" si="37"/>
        <v>0</v>
      </c>
      <c r="I171" s="23">
        <f t="shared" si="38"/>
        <v>0</v>
      </c>
      <c r="J171" s="23">
        <f t="shared" si="39"/>
        <v>0</v>
      </c>
      <c r="K171" s="23">
        <f t="shared" ca="1" si="31"/>
        <v>9.4184415108323535E-3</v>
      </c>
      <c r="L171" s="23">
        <f t="shared" ca="1" si="40"/>
        <v>8.8707040492970023E-5</v>
      </c>
      <c r="M171" s="23">
        <f t="shared" ca="1" si="32"/>
        <v>6311925249.4537907</v>
      </c>
      <c r="N171" s="23">
        <f t="shared" ca="1" si="33"/>
        <v>380668847.81071049</v>
      </c>
      <c r="O171" s="23">
        <f t="shared" ca="1" si="34"/>
        <v>161995362.47030237</v>
      </c>
      <c r="P171" s="8">
        <f t="shared" ca="1" si="41"/>
        <v>-9.4184415108323535E-3</v>
      </c>
      <c r="Q171" s="8"/>
      <c r="R171" s="8"/>
      <c r="S171" s="8"/>
    </row>
    <row r="172" spans="1:19" x14ac:dyDescent="0.2">
      <c r="A172" s="8"/>
      <c r="B172" s="8"/>
      <c r="C172" s="8"/>
      <c r="D172" s="79">
        <f t="shared" si="30"/>
        <v>0</v>
      </c>
      <c r="E172" s="79">
        <f t="shared" si="30"/>
        <v>0</v>
      </c>
      <c r="F172" s="23">
        <f t="shared" si="35"/>
        <v>0</v>
      </c>
      <c r="G172" s="23">
        <f t="shared" si="36"/>
        <v>0</v>
      </c>
      <c r="H172" s="23">
        <f t="shared" si="37"/>
        <v>0</v>
      </c>
      <c r="I172" s="23">
        <f t="shared" si="38"/>
        <v>0</v>
      </c>
      <c r="J172" s="23">
        <f t="shared" si="39"/>
        <v>0</v>
      </c>
      <c r="K172" s="23">
        <f t="shared" ca="1" si="31"/>
        <v>9.4184415108323535E-3</v>
      </c>
      <c r="L172" s="23">
        <f t="shared" ca="1" si="40"/>
        <v>8.8707040492970023E-5</v>
      </c>
      <c r="M172" s="23">
        <f t="shared" ca="1" si="32"/>
        <v>6311925249.4537907</v>
      </c>
      <c r="N172" s="23">
        <f t="shared" ca="1" si="33"/>
        <v>380668847.81071049</v>
      </c>
      <c r="O172" s="23">
        <f t="shared" ca="1" si="34"/>
        <v>161995362.47030237</v>
      </c>
      <c r="P172" s="8">
        <f t="shared" ca="1" si="41"/>
        <v>-9.4184415108323535E-3</v>
      </c>
      <c r="Q172" s="8"/>
      <c r="R172" s="8"/>
      <c r="S172" s="8"/>
    </row>
    <row r="173" spans="1:19" x14ac:dyDescent="0.2">
      <c r="A173" s="8"/>
      <c r="B173" s="8"/>
      <c r="C173" s="8"/>
      <c r="D173" s="79">
        <f t="shared" si="30"/>
        <v>0</v>
      </c>
      <c r="E173" s="79">
        <f t="shared" si="30"/>
        <v>0</v>
      </c>
      <c r="F173" s="23">
        <f t="shared" si="35"/>
        <v>0</v>
      </c>
      <c r="G173" s="23">
        <f t="shared" si="36"/>
        <v>0</v>
      </c>
      <c r="H173" s="23">
        <f t="shared" si="37"/>
        <v>0</v>
      </c>
      <c r="I173" s="23">
        <f t="shared" si="38"/>
        <v>0</v>
      </c>
      <c r="J173" s="23">
        <f t="shared" si="39"/>
        <v>0</v>
      </c>
      <c r="K173" s="23">
        <f t="shared" ca="1" si="31"/>
        <v>9.4184415108323535E-3</v>
      </c>
      <c r="L173" s="23">
        <f t="shared" ca="1" si="40"/>
        <v>8.8707040492970023E-5</v>
      </c>
      <c r="M173" s="23">
        <f t="shared" ca="1" si="32"/>
        <v>6311925249.4537907</v>
      </c>
      <c r="N173" s="23">
        <f t="shared" ca="1" si="33"/>
        <v>380668847.81071049</v>
      </c>
      <c r="O173" s="23">
        <f t="shared" ca="1" si="34"/>
        <v>161995362.47030237</v>
      </c>
      <c r="P173" s="8">
        <f t="shared" ca="1" si="41"/>
        <v>-9.4184415108323535E-3</v>
      </c>
      <c r="Q173" s="8"/>
      <c r="R173" s="8"/>
      <c r="S173" s="8"/>
    </row>
    <row r="174" spans="1:19" x14ac:dyDescent="0.2">
      <c r="A174" s="8"/>
      <c r="B174" s="8"/>
      <c r="C174" s="8"/>
      <c r="D174" s="79">
        <f t="shared" si="30"/>
        <v>0</v>
      </c>
      <c r="E174" s="79">
        <f t="shared" si="30"/>
        <v>0</v>
      </c>
      <c r="F174" s="23">
        <f t="shared" si="35"/>
        <v>0</v>
      </c>
      <c r="G174" s="23">
        <f t="shared" si="36"/>
        <v>0</v>
      </c>
      <c r="H174" s="23">
        <f t="shared" si="37"/>
        <v>0</v>
      </c>
      <c r="I174" s="23">
        <f t="shared" si="38"/>
        <v>0</v>
      </c>
      <c r="J174" s="23">
        <f t="shared" si="39"/>
        <v>0</v>
      </c>
      <c r="K174" s="23">
        <f t="shared" ca="1" si="31"/>
        <v>9.4184415108323535E-3</v>
      </c>
      <c r="L174" s="23">
        <f t="shared" ca="1" si="40"/>
        <v>8.8707040492970023E-5</v>
      </c>
      <c r="M174" s="23">
        <f t="shared" ca="1" si="32"/>
        <v>6311925249.4537907</v>
      </c>
      <c r="N174" s="23">
        <f t="shared" ca="1" si="33"/>
        <v>380668847.81071049</v>
      </c>
      <c r="O174" s="23">
        <f t="shared" ca="1" si="34"/>
        <v>161995362.47030237</v>
      </c>
      <c r="P174" s="8">
        <f t="shared" ca="1" si="41"/>
        <v>-9.4184415108323535E-3</v>
      </c>
      <c r="Q174" s="8"/>
      <c r="R174" s="8"/>
      <c r="S174" s="8"/>
    </row>
    <row r="175" spans="1:19" x14ac:dyDescent="0.2">
      <c r="A175" s="8"/>
      <c r="B175" s="8"/>
      <c r="C175" s="8"/>
      <c r="D175" s="79">
        <f t="shared" si="30"/>
        <v>0</v>
      </c>
      <c r="E175" s="79">
        <f t="shared" si="30"/>
        <v>0</v>
      </c>
      <c r="F175" s="23">
        <f t="shared" si="35"/>
        <v>0</v>
      </c>
      <c r="G175" s="23">
        <f t="shared" si="36"/>
        <v>0</v>
      </c>
      <c r="H175" s="23">
        <f t="shared" si="37"/>
        <v>0</v>
      </c>
      <c r="I175" s="23">
        <f t="shared" si="38"/>
        <v>0</v>
      </c>
      <c r="J175" s="23">
        <f t="shared" si="39"/>
        <v>0</v>
      </c>
      <c r="K175" s="23">
        <f t="shared" ca="1" si="31"/>
        <v>9.4184415108323535E-3</v>
      </c>
      <c r="L175" s="23">
        <f t="shared" ca="1" si="40"/>
        <v>8.8707040492970023E-5</v>
      </c>
      <c r="M175" s="23">
        <f t="shared" ca="1" si="32"/>
        <v>6311925249.4537907</v>
      </c>
      <c r="N175" s="23">
        <f t="shared" ca="1" si="33"/>
        <v>380668847.81071049</v>
      </c>
      <c r="O175" s="23">
        <f t="shared" ca="1" si="34"/>
        <v>161995362.47030237</v>
      </c>
      <c r="P175" s="8">
        <f t="shared" ca="1" si="41"/>
        <v>-9.4184415108323535E-3</v>
      </c>
      <c r="Q175" s="8"/>
      <c r="R175" s="8"/>
      <c r="S175" s="8"/>
    </row>
    <row r="176" spans="1:19" x14ac:dyDescent="0.2">
      <c r="A176" s="8"/>
      <c r="B176" s="8"/>
      <c r="C176" s="8"/>
      <c r="D176" s="79">
        <f t="shared" si="30"/>
        <v>0</v>
      </c>
      <c r="E176" s="79">
        <f t="shared" si="30"/>
        <v>0</v>
      </c>
      <c r="F176" s="23">
        <f t="shared" si="35"/>
        <v>0</v>
      </c>
      <c r="G176" s="23">
        <f t="shared" si="36"/>
        <v>0</v>
      </c>
      <c r="H176" s="23">
        <f t="shared" si="37"/>
        <v>0</v>
      </c>
      <c r="I176" s="23">
        <f t="shared" si="38"/>
        <v>0</v>
      </c>
      <c r="J176" s="23">
        <f t="shared" si="39"/>
        <v>0</v>
      </c>
      <c r="K176" s="23">
        <f t="shared" ca="1" si="31"/>
        <v>9.4184415108323535E-3</v>
      </c>
      <c r="L176" s="23">
        <f t="shared" ca="1" si="40"/>
        <v>8.8707040492970023E-5</v>
      </c>
      <c r="M176" s="23">
        <f t="shared" ca="1" si="32"/>
        <v>6311925249.4537907</v>
      </c>
      <c r="N176" s="23">
        <f t="shared" ca="1" si="33"/>
        <v>380668847.81071049</v>
      </c>
      <c r="O176" s="23">
        <f t="shared" ca="1" si="34"/>
        <v>161995362.47030237</v>
      </c>
      <c r="P176" s="8">
        <f t="shared" ca="1" si="41"/>
        <v>-9.4184415108323535E-3</v>
      </c>
      <c r="Q176" s="8"/>
      <c r="R176" s="8"/>
      <c r="S176" s="8"/>
    </row>
    <row r="177" spans="1:19" x14ac:dyDescent="0.2">
      <c r="A177" s="8"/>
      <c r="B177" s="8"/>
      <c r="C177" s="8"/>
      <c r="D177" s="79">
        <f t="shared" si="30"/>
        <v>0</v>
      </c>
      <c r="E177" s="79">
        <f t="shared" si="30"/>
        <v>0</v>
      </c>
      <c r="F177" s="23">
        <f t="shared" si="35"/>
        <v>0</v>
      </c>
      <c r="G177" s="23">
        <f t="shared" si="36"/>
        <v>0</v>
      </c>
      <c r="H177" s="23">
        <f t="shared" si="37"/>
        <v>0</v>
      </c>
      <c r="I177" s="23">
        <f t="shared" si="38"/>
        <v>0</v>
      </c>
      <c r="J177" s="23">
        <f t="shared" si="39"/>
        <v>0</v>
      </c>
      <c r="K177" s="23">
        <f t="shared" ca="1" si="31"/>
        <v>9.4184415108323535E-3</v>
      </c>
      <c r="L177" s="23">
        <f t="shared" ca="1" si="40"/>
        <v>8.8707040492970023E-5</v>
      </c>
      <c r="M177" s="23">
        <f t="shared" ca="1" si="32"/>
        <v>6311925249.4537907</v>
      </c>
      <c r="N177" s="23">
        <f t="shared" ca="1" si="33"/>
        <v>380668847.81071049</v>
      </c>
      <c r="O177" s="23">
        <f t="shared" ca="1" si="34"/>
        <v>161995362.47030237</v>
      </c>
      <c r="P177" s="8">
        <f t="shared" ca="1" si="41"/>
        <v>-9.4184415108323535E-3</v>
      </c>
      <c r="Q177" s="8"/>
      <c r="R177" s="8"/>
      <c r="S177" s="8"/>
    </row>
    <row r="178" spans="1:19" x14ac:dyDescent="0.2">
      <c r="A178" s="8"/>
      <c r="B178" s="8"/>
      <c r="C178" s="8"/>
      <c r="D178" s="79">
        <f t="shared" si="30"/>
        <v>0</v>
      </c>
      <c r="E178" s="79">
        <f t="shared" si="30"/>
        <v>0</v>
      </c>
      <c r="F178" s="23">
        <f t="shared" si="35"/>
        <v>0</v>
      </c>
      <c r="G178" s="23">
        <f t="shared" si="36"/>
        <v>0</v>
      </c>
      <c r="H178" s="23">
        <f t="shared" si="37"/>
        <v>0</v>
      </c>
      <c r="I178" s="23">
        <f t="shared" si="38"/>
        <v>0</v>
      </c>
      <c r="J178" s="23">
        <f t="shared" si="39"/>
        <v>0</v>
      </c>
      <c r="K178" s="23">
        <f t="shared" ca="1" si="31"/>
        <v>9.4184415108323535E-3</v>
      </c>
      <c r="L178" s="23">
        <f t="shared" ca="1" si="40"/>
        <v>8.8707040492970023E-5</v>
      </c>
      <c r="M178" s="23">
        <f t="shared" ca="1" si="32"/>
        <v>6311925249.4537907</v>
      </c>
      <c r="N178" s="23">
        <f t="shared" ca="1" si="33"/>
        <v>380668847.81071049</v>
      </c>
      <c r="O178" s="23">
        <f t="shared" ca="1" si="34"/>
        <v>161995362.47030237</v>
      </c>
      <c r="P178" s="8">
        <f t="shared" ca="1" si="41"/>
        <v>-9.4184415108323535E-3</v>
      </c>
      <c r="Q178" s="8"/>
      <c r="R178" s="8"/>
      <c r="S178" s="8"/>
    </row>
    <row r="179" spans="1:19" x14ac:dyDescent="0.2">
      <c r="A179" s="8"/>
      <c r="B179" s="8"/>
      <c r="C179" s="8"/>
      <c r="D179" s="79">
        <f t="shared" si="30"/>
        <v>0</v>
      </c>
      <c r="E179" s="79">
        <f t="shared" si="30"/>
        <v>0</v>
      </c>
      <c r="F179" s="23">
        <f t="shared" si="35"/>
        <v>0</v>
      </c>
      <c r="G179" s="23">
        <f t="shared" si="36"/>
        <v>0</v>
      </c>
      <c r="H179" s="23">
        <f t="shared" si="37"/>
        <v>0</v>
      </c>
      <c r="I179" s="23">
        <f t="shared" si="38"/>
        <v>0</v>
      </c>
      <c r="J179" s="23">
        <f t="shared" si="39"/>
        <v>0</v>
      </c>
      <c r="K179" s="23">
        <f t="shared" ca="1" si="31"/>
        <v>9.4184415108323535E-3</v>
      </c>
      <c r="L179" s="23">
        <f t="shared" ca="1" si="40"/>
        <v>8.8707040492970023E-5</v>
      </c>
      <c r="M179" s="23">
        <f t="shared" ca="1" si="32"/>
        <v>6311925249.4537907</v>
      </c>
      <c r="N179" s="23">
        <f t="shared" ca="1" si="33"/>
        <v>380668847.81071049</v>
      </c>
      <c r="O179" s="23">
        <f t="shared" ca="1" si="34"/>
        <v>161995362.47030237</v>
      </c>
      <c r="P179" s="8">
        <f t="shared" ca="1" si="41"/>
        <v>-9.4184415108323535E-3</v>
      </c>
      <c r="Q179" s="8"/>
      <c r="R179" s="8"/>
      <c r="S179" s="8"/>
    </row>
    <row r="180" spans="1:19" x14ac:dyDescent="0.2">
      <c r="A180" s="8"/>
      <c r="B180" s="8"/>
      <c r="C180" s="8"/>
      <c r="D180" s="79">
        <f t="shared" si="30"/>
        <v>0</v>
      </c>
      <c r="E180" s="79">
        <f t="shared" si="30"/>
        <v>0</v>
      </c>
      <c r="F180" s="23">
        <f t="shared" si="35"/>
        <v>0</v>
      </c>
      <c r="G180" s="23">
        <f t="shared" si="36"/>
        <v>0</v>
      </c>
      <c r="H180" s="23">
        <f t="shared" si="37"/>
        <v>0</v>
      </c>
      <c r="I180" s="23">
        <f t="shared" si="38"/>
        <v>0</v>
      </c>
      <c r="J180" s="23">
        <f t="shared" si="39"/>
        <v>0</v>
      </c>
      <c r="K180" s="23">
        <f t="shared" ca="1" si="31"/>
        <v>9.4184415108323535E-3</v>
      </c>
      <c r="L180" s="23">
        <f t="shared" ca="1" si="40"/>
        <v>8.8707040492970023E-5</v>
      </c>
      <c r="M180" s="23">
        <f t="shared" ca="1" si="32"/>
        <v>6311925249.4537907</v>
      </c>
      <c r="N180" s="23">
        <f t="shared" ca="1" si="33"/>
        <v>380668847.81071049</v>
      </c>
      <c r="O180" s="23">
        <f t="shared" ca="1" si="34"/>
        <v>161995362.47030237</v>
      </c>
      <c r="P180" s="8">
        <f t="shared" ca="1" si="41"/>
        <v>-9.4184415108323535E-3</v>
      </c>
      <c r="Q180" s="8"/>
      <c r="R180" s="8"/>
      <c r="S180" s="8"/>
    </row>
    <row r="181" spans="1:19" x14ac:dyDescent="0.2">
      <c r="A181" s="8"/>
      <c r="B181" s="8"/>
      <c r="C181" s="8"/>
      <c r="D181" s="79">
        <f t="shared" si="30"/>
        <v>0</v>
      </c>
      <c r="E181" s="79">
        <f t="shared" si="30"/>
        <v>0</v>
      </c>
      <c r="F181" s="23">
        <f t="shared" si="35"/>
        <v>0</v>
      </c>
      <c r="G181" s="23">
        <f t="shared" si="36"/>
        <v>0</v>
      </c>
      <c r="H181" s="23">
        <f t="shared" si="37"/>
        <v>0</v>
      </c>
      <c r="I181" s="23">
        <f t="shared" si="38"/>
        <v>0</v>
      </c>
      <c r="J181" s="23">
        <f t="shared" si="39"/>
        <v>0</v>
      </c>
      <c r="K181" s="23">
        <f t="shared" ca="1" si="31"/>
        <v>9.4184415108323535E-3</v>
      </c>
      <c r="L181" s="23">
        <f t="shared" ca="1" si="40"/>
        <v>8.8707040492970023E-5</v>
      </c>
      <c r="M181" s="23">
        <f t="shared" ca="1" si="32"/>
        <v>6311925249.4537907</v>
      </c>
      <c r="N181" s="23">
        <f t="shared" ca="1" si="33"/>
        <v>380668847.81071049</v>
      </c>
      <c r="O181" s="23">
        <f t="shared" ca="1" si="34"/>
        <v>161995362.47030237</v>
      </c>
      <c r="P181" s="8">
        <f t="shared" ca="1" si="41"/>
        <v>-9.4184415108323535E-3</v>
      </c>
      <c r="Q181" s="8"/>
      <c r="R181" s="8"/>
      <c r="S181" s="8"/>
    </row>
    <row r="182" spans="1:19" x14ac:dyDescent="0.2">
      <c r="A182" s="8"/>
      <c r="B182" s="8"/>
      <c r="C182" s="8"/>
      <c r="D182" s="79">
        <f t="shared" si="30"/>
        <v>0</v>
      </c>
      <c r="E182" s="79">
        <f t="shared" si="30"/>
        <v>0</v>
      </c>
      <c r="F182" s="23">
        <f t="shared" si="35"/>
        <v>0</v>
      </c>
      <c r="G182" s="23">
        <f t="shared" si="36"/>
        <v>0</v>
      </c>
      <c r="H182" s="23">
        <f t="shared" si="37"/>
        <v>0</v>
      </c>
      <c r="I182" s="23">
        <f t="shared" si="38"/>
        <v>0</v>
      </c>
      <c r="J182" s="23">
        <f t="shared" si="39"/>
        <v>0</v>
      </c>
      <c r="K182" s="23">
        <f t="shared" ca="1" si="31"/>
        <v>9.4184415108323535E-3</v>
      </c>
      <c r="L182" s="23">
        <f t="shared" ca="1" si="40"/>
        <v>8.8707040492970023E-5</v>
      </c>
      <c r="M182" s="23">
        <f t="shared" ca="1" si="32"/>
        <v>6311925249.4537907</v>
      </c>
      <c r="N182" s="23">
        <f t="shared" ca="1" si="33"/>
        <v>380668847.81071049</v>
      </c>
      <c r="O182" s="23">
        <f t="shared" ca="1" si="34"/>
        <v>161995362.47030237</v>
      </c>
      <c r="P182" s="8">
        <f t="shared" ca="1" si="41"/>
        <v>-9.4184415108323535E-3</v>
      </c>
      <c r="Q182" s="8"/>
      <c r="R182" s="8"/>
      <c r="S182" s="8"/>
    </row>
    <row r="183" spans="1:19" x14ac:dyDescent="0.2">
      <c r="A183" s="8"/>
      <c r="B183" s="8"/>
      <c r="C183" s="8"/>
      <c r="D183" s="79">
        <f t="shared" si="30"/>
        <v>0</v>
      </c>
      <c r="E183" s="79">
        <f t="shared" si="30"/>
        <v>0</v>
      </c>
      <c r="F183" s="23">
        <f t="shared" si="35"/>
        <v>0</v>
      </c>
      <c r="G183" s="23">
        <f t="shared" si="36"/>
        <v>0</v>
      </c>
      <c r="H183" s="23">
        <f t="shared" si="37"/>
        <v>0</v>
      </c>
      <c r="I183" s="23">
        <f t="shared" si="38"/>
        <v>0</v>
      </c>
      <c r="J183" s="23">
        <f t="shared" si="39"/>
        <v>0</v>
      </c>
      <c r="K183" s="23">
        <f t="shared" ca="1" si="31"/>
        <v>9.4184415108323535E-3</v>
      </c>
      <c r="L183" s="23">
        <f t="shared" ca="1" si="40"/>
        <v>8.8707040492970023E-5</v>
      </c>
      <c r="M183" s="23">
        <f t="shared" ca="1" si="32"/>
        <v>6311925249.4537907</v>
      </c>
      <c r="N183" s="23">
        <f t="shared" ca="1" si="33"/>
        <v>380668847.81071049</v>
      </c>
      <c r="O183" s="23">
        <f t="shared" ca="1" si="34"/>
        <v>161995362.47030237</v>
      </c>
      <c r="P183" s="8">
        <f t="shared" ca="1" si="41"/>
        <v>-9.4184415108323535E-3</v>
      </c>
      <c r="Q183" s="8"/>
      <c r="R183" s="8"/>
      <c r="S183" s="8"/>
    </row>
    <row r="184" spans="1:19" x14ac:dyDescent="0.2">
      <c r="A184" s="8"/>
      <c r="B184" s="8"/>
      <c r="C184" s="8"/>
      <c r="D184" s="79">
        <f t="shared" si="30"/>
        <v>0</v>
      </c>
      <c r="E184" s="79">
        <f t="shared" si="30"/>
        <v>0</v>
      </c>
      <c r="F184" s="23">
        <f t="shared" si="35"/>
        <v>0</v>
      </c>
      <c r="G184" s="23">
        <f t="shared" si="36"/>
        <v>0</v>
      </c>
      <c r="H184" s="23">
        <f t="shared" si="37"/>
        <v>0</v>
      </c>
      <c r="I184" s="23">
        <f t="shared" si="38"/>
        <v>0</v>
      </c>
      <c r="J184" s="23">
        <f t="shared" si="39"/>
        <v>0</v>
      </c>
      <c r="K184" s="23">
        <f t="shared" ca="1" si="31"/>
        <v>9.4184415108323535E-3</v>
      </c>
      <c r="L184" s="23">
        <f t="shared" ca="1" si="40"/>
        <v>8.8707040492970023E-5</v>
      </c>
      <c r="M184" s="23">
        <f t="shared" ca="1" si="32"/>
        <v>6311925249.4537907</v>
      </c>
      <c r="N184" s="23">
        <f t="shared" ca="1" si="33"/>
        <v>380668847.81071049</v>
      </c>
      <c r="O184" s="23">
        <f t="shared" ca="1" si="34"/>
        <v>161995362.47030237</v>
      </c>
      <c r="P184" s="8">
        <f t="shared" ca="1" si="41"/>
        <v>-9.4184415108323535E-3</v>
      </c>
      <c r="Q184" s="8"/>
      <c r="R184" s="8"/>
      <c r="S184" s="8"/>
    </row>
    <row r="185" spans="1:19" x14ac:dyDescent="0.2">
      <c r="A185" s="8"/>
      <c r="B185" s="8"/>
      <c r="C185" s="8"/>
      <c r="D185" s="79">
        <f t="shared" si="30"/>
        <v>0</v>
      </c>
      <c r="E185" s="79">
        <f t="shared" si="30"/>
        <v>0</v>
      </c>
      <c r="F185" s="23">
        <f t="shared" si="35"/>
        <v>0</v>
      </c>
      <c r="G185" s="23">
        <f t="shared" si="36"/>
        <v>0</v>
      </c>
      <c r="H185" s="23">
        <f t="shared" si="37"/>
        <v>0</v>
      </c>
      <c r="I185" s="23">
        <f t="shared" si="38"/>
        <v>0</v>
      </c>
      <c r="J185" s="23">
        <f t="shared" si="39"/>
        <v>0</v>
      </c>
      <c r="K185" s="23">
        <f t="shared" ca="1" si="31"/>
        <v>9.4184415108323535E-3</v>
      </c>
      <c r="L185" s="23">
        <f t="shared" ca="1" si="40"/>
        <v>8.8707040492970023E-5</v>
      </c>
      <c r="M185" s="23">
        <f t="shared" ca="1" si="32"/>
        <v>6311925249.4537907</v>
      </c>
      <c r="N185" s="23">
        <f t="shared" ca="1" si="33"/>
        <v>380668847.81071049</v>
      </c>
      <c r="O185" s="23">
        <f t="shared" ca="1" si="34"/>
        <v>161995362.47030237</v>
      </c>
      <c r="P185" s="8">
        <f t="shared" ca="1" si="41"/>
        <v>-9.4184415108323535E-3</v>
      </c>
      <c r="Q185" s="8"/>
      <c r="R185" s="8"/>
      <c r="S185" s="8"/>
    </row>
    <row r="186" spans="1:19" x14ac:dyDescent="0.2">
      <c r="A186" s="8"/>
      <c r="B186" s="8"/>
      <c r="C186" s="8"/>
      <c r="D186" s="79">
        <f t="shared" si="30"/>
        <v>0</v>
      </c>
      <c r="E186" s="79">
        <f t="shared" si="30"/>
        <v>0</v>
      </c>
      <c r="F186" s="23">
        <f t="shared" si="35"/>
        <v>0</v>
      </c>
      <c r="G186" s="23">
        <f t="shared" si="36"/>
        <v>0</v>
      </c>
      <c r="H186" s="23">
        <f t="shared" si="37"/>
        <v>0</v>
      </c>
      <c r="I186" s="23">
        <f t="shared" si="38"/>
        <v>0</v>
      </c>
      <c r="J186" s="23">
        <f t="shared" si="39"/>
        <v>0</v>
      </c>
      <c r="K186" s="23">
        <f t="shared" ca="1" si="31"/>
        <v>9.4184415108323535E-3</v>
      </c>
      <c r="L186" s="23">
        <f t="shared" ca="1" si="40"/>
        <v>8.8707040492970023E-5</v>
      </c>
      <c r="M186" s="23">
        <f t="shared" ca="1" si="32"/>
        <v>6311925249.4537907</v>
      </c>
      <c r="N186" s="23">
        <f t="shared" ca="1" si="33"/>
        <v>380668847.81071049</v>
      </c>
      <c r="O186" s="23">
        <f t="shared" ca="1" si="34"/>
        <v>161995362.47030237</v>
      </c>
      <c r="P186" s="8">
        <f t="shared" ca="1" si="41"/>
        <v>-9.4184415108323535E-3</v>
      </c>
      <c r="Q186" s="8"/>
      <c r="R186" s="8"/>
      <c r="S186" s="8"/>
    </row>
    <row r="187" spans="1:19" x14ac:dyDescent="0.2">
      <c r="A187" s="8"/>
      <c r="B187" s="8"/>
      <c r="C187" s="8"/>
      <c r="D187" s="79">
        <f t="shared" si="30"/>
        <v>0</v>
      </c>
      <c r="E187" s="79">
        <f t="shared" si="30"/>
        <v>0</v>
      </c>
      <c r="F187" s="23">
        <f t="shared" si="35"/>
        <v>0</v>
      </c>
      <c r="G187" s="23">
        <f t="shared" si="36"/>
        <v>0</v>
      </c>
      <c r="H187" s="23">
        <f t="shared" si="37"/>
        <v>0</v>
      </c>
      <c r="I187" s="23">
        <f t="shared" si="38"/>
        <v>0</v>
      </c>
      <c r="J187" s="23">
        <f t="shared" si="39"/>
        <v>0</v>
      </c>
      <c r="K187" s="23">
        <f t="shared" ca="1" si="31"/>
        <v>9.4184415108323535E-3</v>
      </c>
      <c r="L187" s="23">
        <f t="shared" ca="1" si="40"/>
        <v>8.8707040492970023E-5</v>
      </c>
      <c r="M187" s="23">
        <f t="shared" ca="1" si="32"/>
        <v>6311925249.4537907</v>
      </c>
      <c r="N187" s="23">
        <f t="shared" ca="1" si="33"/>
        <v>380668847.81071049</v>
      </c>
      <c r="O187" s="23">
        <f t="shared" ca="1" si="34"/>
        <v>161995362.47030237</v>
      </c>
      <c r="P187" s="8">
        <f t="shared" ca="1" si="41"/>
        <v>-9.4184415108323535E-3</v>
      </c>
      <c r="Q187" s="8"/>
      <c r="R187" s="8"/>
      <c r="S187" s="8"/>
    </row>
    <row r="188" spans="1:19" x14ac:dyDescent="0.2">
      <c r="A188" s="8"/>
      <c r="B188" s="8"/>
      <c r="C188" s="8"/>
      <c r="D188" s="79">
        <f t="shared" si="30"/>
        <v>0</v>
      </c>
      <c r="E188" s="79">
        <f t="shared" si="30"/>
        <v>0</v>
      </c>
      <c r="F188" s="23">
        <f t="shared" si="35"/>
        <v>0</v>
      </c>
      <c r="G188" s="23">
        <f t="shared" si="36"/>
        <v>0</v>
      </c>
      <c r="H188" s="23">
        <f t="shared" si="37"/>
        <v>0</v>
      </c>
      <c r="I188" s="23">
        <f t="shared" si="38"/>
        <v>0</v>
      </c>
      <c r="J188" s="23">
        <f t="shared" si="39"/>
        <v>0</v>
      </c>
      <c r="K188" s="23">
        <f t="shared" ca="1" si="31"/>
        <v>9.4184415108323535E-3</v>
      </c>
      <c r="L188" s="23">
        <f t="shared" ca="1" si="40"/>
        <v>8.8707040492970023E-5</v>
      </c>
      <c r="M188" s="23">
        <f t="shared" ca="1" si="32"/>
        <v>6311925249.4537907</v>
      </c>
      <c r="N188" s="23">
        <f t="shared" ca="1" si="33"/>
        <v>380668847.81071049</v>
      </c>
      <c r="O188" s="23">
        <f t="shared" ca="1" si="34"/>
        <v>161995362.47030237</v>
      </c>
      <c r="P188" s="8">
        <f t="shared" ca="1" si="41"/>
        <v>-9.4184415108323535E-3</v>
      </c>
      <c r="Q188" s="8"/>
      <c r="R188" s="8"/>
      <c r="S188" s="8"/>
    </row>
    <row r="189" spans="1:19" x14ac:dyDescent="0.2">
      <c r="A189" s="8"/>
      <c r="B189" s="8"/>
      <c r="C189" s="8"/>
      <c r="D189" s="79">
        <f t="shared" si="30"/>
        <v>0</v>
      </c>
      <c r="E189" s="79">
        <f t="shared" si="30"/>
        <v>0</v>
      </c>
      <c r="F189" s="23">
        <f t="shared" si="35"/>
        <v>0</v>
      </c>
      <c r="G189" s="23">
        <f t="shared" si="36"/>
        <v>0</v>
      </c>
      <c r="H189" s="23">
        <f t="shared" si="37"/>
        <v>0</v>
      </c>
      <c r="I189" s="23">
        <f t="shared" si="38"/>
        <v>0</v>
      </c>
      <c r="J189" s="23">
        <f t="shared" si="39"/>
        <v>0</v>
      </c>
      <c r="K189" s="23">
        <f t="shared" ca="1" si="31"/>
        <v>9.4184415108323535E-3</v>
      </c>
      <c r="L189" s="23">
        <f t="shared" ca="1" si="40"/>
        <v>8.8707040492970023E-5</v>
      </c>
      <c r="M189" s="23">
        <f t="shared" ca="1" si="32"/>
        <v>6311925249.4537907</v>
      </c>
      <c r="N189" s="23">
        <f t="shared" ca="1" si="33"/>
        <v>380668847.81071049</v>
      </c>
      <c r="O189" s="23">
        <f t="shared" ca="1" si="34"/>
        <v>161995362.47030237</v>
      </c>
      <c r="P189" s="8">
        <f t="shared" ca="1" si="41"/>
        <v>-9.4184415108323535E-3</v>
      </c>
      <c r="Q189" s="8"/>
      <c r="R189" s="8"/>
      <c r="S189" s="8"/>
    </row>
    <row r="190" spans="1:19" x14ac:dyDescent="0.2">
      <c r="A190" s="8"/>
      <c r="B190" s="8"/>
      <c r="C190" s="8"/>
      <c r="D190" s="79">
        <f t="shared" si="30"/>
        <v>0</v>
      </c>
      <c r="E190" s="79">
        <f t="shared" si="30"/>
        <v>0</v>
      </c>
      <c r="F190" s="23">
        <f t="shared" si="35"/>
        <v>0</v>
      </c>
      <c r="G190" s="23">
        <f t="shared" si="36"/>
        <v>0</v>
      </c>
      <c r="H190" s="23">
        <f t="shared" si="37"/>
        <v>0</v>
      </c>
      <c r="I190" s="23">
        <f t="shared" si="38"/>
        <v>0</v>
      </c>
      <c r="J190" s="23">
        <f t="shared" si="39"/>
        <v>0</v>
      </c>
      <c r="K190" s="23">
        <f t="shared" ca="1" si="31"/>
        <v>9.4184415108323535E-3</v>
      </c>
      <c r="L190" s="23">
        <f t="shared" ca="1" si="40"/>
        <v>8.8707040492970023E-5</v>
      </c>
      <c r="M190" s="23">
        <f t="shared" ca="1" si="32"/>
        <v>6311925249.4537907</v>
      </c>
      <c r="N190" s="23">
        <f t="shared" ca="1" si="33"/>
        <v>380668847.81071049</v>
      </c>
      <c r="O190" s="23">
        <f t="shared" ca="1" si="34"/>
        <v>161995362.47030237</v>
      </c>
      <c r="P190" s="8">
        <f t="shared" ca="1" si="41"/>
        <v>-9.4184415108323535E-3</v>
      </c>
      <c r="Q190" s="8"/>
      <c r="R190" s="8"/>
      <c r="S190" s="8"/>
    </row>
    <row r="191" spans="1:19" x14ac:dyDescent="0.2">
      <c r="A191" s="8"/>
      <c r="B191" s="8"/>
      <c r="C191" s="8"/>
      <c r="D191" s="79">
        <f t="shared" si="30"/>
        <v>0</v>
      </c>
      <c r="E191" s="79">
        <f t="shared" si="30"/>
        <v>0</v>
      </c>
      <c r="F191" s="23">
        <f t="shared" si="35"/>
        <v>0</v>
      </c>
      <c r="G191" s="23">
        <f t="shared" si="36"/>
        <v>0</v>
      </c>
      <c r="H191" s="23">
        <f t="shared" si="37"/>
        <v>0</v>
      </c>
      <c r="I191" s="23">
        <f t="shared" si="38"/>
        <v>0</v>
      </c>
      <c r="J191" s="23">
        <f t="shared" si="39"/>
        <v>0</v>
      </c>
      <c r="K191" s="23">
        <f t="shared" ca="1" si="31"/>
        <v>9.4184415108323535E-3</v>
      </c>
      <c r="L191" s="23">
        <f t="shared" ca="1" si="40"/>
        <v>8.8707040492970023E-5</v>
      </c>
      <c r="M191" s="23">
        <f t="shared" ca="1" si="32"/>
        <v>6311925249.4537907</v>
      </c>
      <c r="N191" s="23">
        <f t="shared" ca="1" si="33"/>
        <v>380668847.81071049</v>
      </c>
      <c r="O191" s="23">
        <f t="shared" ca="1" si="34"/>
        <v>161995362.47030237</v>
      </c>
      <c r="P191" s="8">
        <f t="shared" ca="1" si="41"/>
        <v>-9.4184415108323535E-3</v>
      </c>
      <c r="Q191" s="8"/>
      <c r="R191" s="8"/>
      <c r="S191" s="8"/>
    </row>
    <row r="192" spans="1:19" x14ac:dyDescent="0.2">
      <c r="A192" s="8"/>
      <c r="B192" s="8"/>
      <c r="C192" s="8"/>
      <c r="D192" s="79">
        <f t="shared" si="30"/>
        <v>0</v>
      </c>
      <c r="E192" s="79">
        <f t="shared" si="30"/>
        <v>0</v>
      </c>
      <c r="F192" s="23">
        <f t="shared" si="35"/>
        <v>0</v>
      </c>
      <c r="G192" s="23">
        <f t="shared" si="36"/>
        <v>0</v>
      </c>
      <c r="H192" s="23">
        <f t="shared" si="37"/>
        <v>0</v>
      </c>
      <c r="I192" s="23">
        <f t="shared" si="38"/>
        <v>0</v>
      </c>
      <c r="J192" s="23">
        <f t="shared" si="39"/>
        <v>0</v>
      </c>
      <c r="K192" s="23">
        <f t="shared" ca="1" si="31"/>
        <v>9.4184415108323535E-3</v>
      </c>
      <c r="L192" s="23">
        <f t="shared" ca="1" si="40"/>
        <v>8.8707040492970023E-5</v>
      </c>
      <c r="M192" s="23">
        <f t="shared" ca="1" si="32"/>
        <v>6311925249.4537907</v>
      </c>
      <c r="N192" s="23">
        <f t="shared" ca="1" si="33"/>
        <v>380668847.81071049</v>
      </c>
      <c r="O192" s="23">
        <f t="shared" ca="1" si="34"/>
        <v>161995362.47030237</v>
      </c>
      <c r="P192" s="8">
        <f t="shared" ca="1" si="41"/>
        <v>-9.4184415108323535E-3</v>
      </c>
      <c r="Q192" s="8"/>
      <c r="R192" s="8"/>
      <c r="S192" s="8"/>
    </row>
    <row r="193" spans="1:19" x14ac:dyDescent="0.2">
      <c r="A193" s="8"/>
      <c r="B193" s="8"/>
      <c r="C193" s="8"/>
      <c r="D193" s="79">
        <f t="shared" si="30"/>
        <v>0</v>
      </c>
      <c r="E193" s="79">
        <f t="shared" si="30"/>
        <v>0</v>
      </c>
      <c r="F193" s="23">
        <f t="shared" si="35"/>
        <v>0</v>
      </c>
      <c r="G193" s="23">
        <f t="shared" si="36"/>
        <v>0</v>
      </c>
      <c r="H193" s="23">
        <f t="shared" si="37"/>
        <v>0</v>
      </c>
      <c r="I193" s="23">
        <f t="shared" si="38"/>
        <v>0</v>
      </c>
      <c r="J193" s="23">
        <f t="shared" si="39"/>
        <v>0</v>
      </c>
      <c r="K193" s="23">
        <f t="shared" ca="1" si="31"/>
        <v>9.4184415108323535E-3</v>
      </c>
      <c r="L193" s="23">
        <f t="shared" ca="1" si="40"/>
        <v>8.8707040492970023E-5</v>
      </c>
      <c r="M193" s="23">
        <f t="shared" ca="1" si="32"/>
        <v>6311925249.4537907</v>
      </c>
      <c r="N193" s="23">
        <f t="shared" ca="1" si="33"/>
        <v>380668847.81071049</v>
      </c>
      <c r="O193" s="23">
        <f t="shared" ca="1" si="34"/>
        <v>161995362.47030237</v>
      </c>
      <c r="P193" s="8">
        <f t="shared" ca="1" si="41"/>
        <v>-9.4184415108323535E-3</v>
      </c>
      <c r="Q193" s="8"/>
      <c r="R193" s="8"/>
      <c r="S193" s="8"/>
    </row>
    <row r="194" spans="1:19" x14ac:dyDescent="0.2">
      <c r="A194" s="8"/>
      <c r="B194" s="8"/>
      <c r="C194" s="8"/>
      <c r="D194" s="79">
        <f t="shared" si="30"/>
        <v>0</v>
      </c>
      <c r="E194" s="79">
        <f t="shared" si="30"/>
        <v>0</v>
      </c>
      <c r="F194" s="23">
        <f t="shared" si="35"/>
        <v>0</v>
      </c>
      <c r="G194" s="23">
        <f t="shared" si="36"/>
        <v>0</v>
      </c>
      <c r="H194" s="23">
        <f t="shared" si="37"/>
        <v>0</v>
      </c>
      <c r="I194" s="23">
        <f t="shared" si="38"/>
        <v>0</v>
      </c>
      <c r="J194" s="23">
        <f t="shared" si="39"/>
        <v>0</v>
      </c>
      <c r="K194" s="23">
        <f t="shared" ca="1" si="31"/>
        <v>9.4184415108323535E-3</v>
      </c>
      <c r="L194" s="23">
        <f t="shared" ca="1" si="40"/>
        <v>8.8707040492970023E-5</v>
      </c>
      <c r="M194" s="23">
        <f t="shared" ca="1" si="32"/>
        <v>6311925249.4537907</v>
      </c>
      <c r="N194" s="23">
        <f t="shared" ca="1" si="33"/>
        <v>380668847.81071049</v>
      </c>
      <c r="O194" s="23">
        <f t="shared" ca="1" si="34"/>
        <v>161995362.47030237</v>
      </c>
      <c r="P194" s="8">
        <f t="shared" ca="1" si="41"/>
        <v>-9.4184415108323535E-3</v>
      </c>
      <c r="Q194" s="8"/>
      <c r="R194" s="8"/>
      <c r="S194" s="8"/>
    </row>
    <row r="195" spans="1:19" x14ac:dyDescent="0.2">
      <c r="A195" s="8"/>
      <c r="B195" s="8"/>
      <c r="C195" s="8"/>
      <c r="D195" s="79">
        <f t="shared" si="30"/>
        <v>0</v>
      </c>
      <c r="E195" s="79">
        <f t="shared" si="30"/>
        <v>0</v>
      </c>
      <c r="F195" s="23">
        <f t="shared" si="35"/>
        <v>0</v>
      </c>
      <c r="G195" s="23">
        <f t="shared" si="36"/>
        <v>0</v>
      </c>
      <c r="H195" s="23">
        <f t="shared" si="37"/>
        <v>0</v>
      </c>
      <c r="I195" s="23">
        <f t="shared" si="38"/>
        <v>0</v>
      </c>
      <c r="J195" s="23">
        <f t="shared" si="39"/>
        <v>0</v>
      </c>
      <c r="K195" s="23">
        <f t="shared" ca="1" si="31"/>
        <v>9.4184415108323535E-3</v>
      </c>
      <c r="L195" s="23">
        <f t="shared" ca="1" si="40"/>
        <v>8.8707040492970023E-5</v>
      </c>
      <c r="M195" s="23">
        <f t="shared" ca="1" si="32"/>
        <v>6311925249.4537907</v>
      </c>
      <c r="N195" s="23">
        <f t="shared" ca="1" si="33"/>
        <v>380668847.81071049</v>
      </c>
      <c r="O195" s="23">
        <f t="shared" ca="1" si="34"/>
        <v>161995362.47030237</v>
      </c>
      <c r="P195" s="8">
        <f t="shared" ca="1" si="41"/>
        <v>-9.4184415108323535E-3</v>
      </c>
      <c r="Q195" s="8"/>
      <c r="R195" s="8"/>
      <c r="S195" s="8"/>
    </row>
    <row r="196" spans="1:19" x14ac:dyDescent="0.2">
      <c r="A196" s="8"/>
      <c r="B196" s="8"/>
      <c r="C196" s="8"/>
      <c r="D196" s="79">
        <f t="shared" ref="D196:E259" si="42">A196/A$18</f>
        <v>0</v>
      </c>
      <c r="E196" s="79">
        <f t="shared" si="42"/>
        <v>0</v>
      </c>
      <c r="F196" s="23">
        <f t="shared" si="35"/>
        <v>0</v>
      </c>
      <c r="G196" s="23">
        <f t="shared" si="36"/>
        <v>0</v>
      </c>
      <c r="H196" s="23">
        <f t="shared" si="37"/>
        <v>0</v>
      </c>
      <c r="I196" s="23">
        <f t="shared" si="38"/>
        <v>0</v>
      </c>
      <c r="J196" s="23">
        <f t="shared" si="39"/>
        <v>0</v>
      </c>
      <c r="K196" s="23">
        <f t="shared" ca="1" si="31"/>
        <v>9.4184415108323535E-3</v>
      </c>
      <c r="L196" s="23">
        <f t="shared" ca="1" si="40"/>
        <v>8.8707040492970023E-5</v>
      </c>
      <c r="M196" s="23">
        <f t="shared" ca="1" si="32"/>
        <v>6311925249.4537907</v>
      </c>
      <c r="N196" s="23">
        <f t="shared" ca="1" si="33"/>
        <v>380668847.81071049</v>
      </c>
      <c r="O196" s="23">
        <f t="shared" ca="1" si="34"/>
        <v>161995362.47030237</v>
      </c>
      <c r="P196" s="8">
        <f t="shared" ca="1" si="41"/>
        <v>-9.4184415108323535E-3</v>
      </c>
      <c r="Q196" s="8"/>
      <c r="R196" s="8"/>
      <c r="S196" s="8"/>
    </row>
    <row r="197" spans="1:19" x14ac:dyDescent="0.2">
      <c r="A197" s="8"/>
      <c r="B197" s="8"/>
      <c r="C197" s="8"/>
      <c r="D197" s="79">
        <f t="shared" si="42"/>
        <v>0</v>
      </c>
      <c r="E197" s="79">
        <f t="shared" si="42"/>
        <v>0</v>
      </c>
      <c r="F197" s="23">
        <f t="shared" si="35"/>
        <v>0</v>
      </c>
      <c r="G197" s="23">
        <f t="shared" si="36"/>
        <v>0</v>
      </c>
      <c r="H197" s="23">
        <f t="shared" si="37"/>
        <v>0</v>
      </c>
      <c r="I197" s="23">
        <f t="shared" si="38"/>
        <v>0</v>
      </c>
      <c r="J197" s="23">
        <f t="shared" si="39"/>
        <v>0</v>
      </c>
      <c r="K197" s="23">
        <f t="shared" ca="1" si="31"/>
        <v>9.4184415108323535E-3</v>
      </c>
      <c r="L197" s="23">
        <f t="shared" ca="1" si="40"/>
        <v>8.8707040492970023E-5</v>
      </c>
      <c r="M197" s="23">
        <f t="shared" ca="1" si="32"/>
        <v>6311925249.4537907</v>
      </c>
      <c r="N197" s="23">
        <f t="shared" ca="1" si="33"/>
        <v>380668847.81071049</v>
      </c>
      <c r="O197" s="23">
        <f t="shared" ca="1" si="34"/>
        <v>161995362.47030237</v>
      </c>
      <c r="P197" s="8">
        <f t="shared" ca="1" si="41"/>
        <v>-9.4184415108323535E-3</v>
      </c>
      <c r="Q197" s="8"/>
      <c r="R197" s="8"/>
      <c r="S197" s="8"/>
    </row>
    <row r="198" spans="1:19" x14ac:dyDescent="0.2">
      <c r="A198" s="8"/>
      <c r="B198" s="8"/>
      <c r="C198" s="8"/>
      <c r="D198" s="79">
        <f t="shared" si="42"/>
        <v>0</v>
      </c>
      <c r="E198" s="79">
        <f t="shared" si="42"/>
        <v>0</v>
      </c>
      <c r="F198" s="23">
        <f t="shared" si="35"/>
        <v>0</v>
      </c>
      <c r="G198" s="23">
        <f t="shared" si="36"/>
        <v>0</v>
      </c>
      <c r="H198" s="23">
        <f t="shared" si="37"/>
        <v>0</v>
      </c>
      <c r="I198" s="23">
        <f t="shared" si="38"/>
        <v>0</v>
      </c>
      <c r="J198" s="23">
        <f t="shared" si="39"/>
        <v>0</v>
      </c>
      <c r="K198" s="23">
        <f t="shared" ca="1" si="31"/>
        <v>9.4184415108323535E-3</v>
      </c>
      <c r="L198" s="23">
        <f t="shared" ca="1" si="40"/>
        <v>8.8707040492970023E-5</v>
      </c>
      <c r="M198" s="23">
        <f t="shared" ca="1" si="32"/>
        <v>6311925249.4537907</v>
      </c>
      <c r="N198" s="23">
        <f t="shared" ca="1" si="33"/>
        <v>380668847.81071049</v>
      </c>
      <c r="O198" s="23">
        <f t="shared" ca="1" si="34"/>
        <v>161995362.47030237</v>
      </c>
      <c r="P198" s="8">
        <f t="shared" ca="1" si="41"/>
        <v>-9.4184415108323535E-3</v>
      </c>
      <c r="Q198" s="8"/>
      <c r="R198" s="8"/>
      <c r="S198" s="8"/>
    </row>
    <row r="199" spans="1:19" x14ac:dyDescent="0.2">
      <c r="A199" s="8"/>
      <c r="B199" s="8"/>
      <c r="C199" s="8"/>
      <c r="D199" s="79">
        <f t="shared" si="42"/>
        <v>0</v>
      </c>
      <c r="E199" s="79">
        <f t="shared" si="42"/>
        <v>0</v>
      </c>
      <c r="F199" s="23">
        <f t="shared" si="35"/>
        <v>0</v>
      </c>
      <c r="G199" s="23">
        <f t="shared" si="36"/>
        <v>0</v>
      </c>
      <c r="H199" s="23">
        <f t="shared" si="37"/>
        <v>0</v>
      </c>
      <c r="I199" s="23">
        <f t="shared" si="38"/>
        <v>0</v>
      </c>
      <c r="J199" s="23">
        <f t="shared" si="39"/>
        <v>0</v>
      </c>
      <c r="K199" s="23">
        <f t="shared" ca="1" si="31"/>
        <v>9.4184415108323535E-3</v>
      </c>
      <c r="L199" s="23">
        <f t="shared" ca="1" si="40"/>
        <v>8.8707040492970023E-5</v>
      </c>
      <c r="M199" s="23">
        <f t="shared" ca="1" si="32"/>
        <v>6311925249.4537907</v>
      </c>
      <c r="N199" s="23">
        <f t="shared" ca="1" si="33"/>
        <v>380668847.81071049</v>
      </c>
      <c r="O199" s="23">
        <f t="shared" ca="1" si="34"/>
        <v>161995362.47030237</v>
      </c>
      <c r="P199" s="8">
        <f t="shared" ca="1" si="41"/>
        <v>-9.4184415108323535E-3</v>
      </c>
      <c r="Q199" s="8"/>
      <c r="R199" s="8"/>
      <c r="S199" s="8"/>
    </row>
    <row r="200" spans="1:19" x14ac:dyDescent="0.2">
      <c r="A200" s="8"/>
      <c r="B200" s="8"/>
      <c r="C200" s="8"/>
      <c r="D200" s="79">
        <f t="shared" si="42"/>
        <v>0</v>
      </c>
      <c r="E200" s="79">
        <f t="shared" si="42"/>
        <v>0</v>
      </c>
      <c r="F200" s="23">
        <f t="shared" si="35"/>
        <v>0</v>
      </c>
      <c r="G200" s="23">
        <f t="shared" si="36"/>
        <v>0</v>
      </c>
      <c r="H200" s="23">
        <f t="shared" si="37"/>
        <v>0</v>
      </c>
      <c r="I200" s="23">
        <f t="shared" si="38"/>
        <v>0</v>
      </c>
      <c r="J200" s="23">
        <f t="shared" si="39"/>
        <v>0</v>
      </c>
      <c r="K200" s="23">
        <f t="shared" ca="1" si="31"/>
        <v>9.4184415108323535E-3</v>
      </c>
      <c r="L200" s="23">
        <f t="shared" ca="1" si="40"/>
        <v>8.8707040492970023E-5</v>
      </c>
      <c r="M200" s="23">
        <f t="shared" ca="1" si="32"/>
        <v>6311925249.4537907</v>
      </c>
      <c r="N200" s="23">
        <f t="shared" ca="1" si="33"/>
        <v>380668847.81071049</v>
      </c>
      <c r="O200" s="23">
        <f t="shared" ca="1" si="34"/>
        <v>161995362.47030237</v>
      </c>
      <c r="P200" s="8">
        <f t="shared" ca="1" si="41"/>
        <v>-9.4184415108323535E-3</v>
      </c>
      <c r="Q200" s="8"/>
      <c r="R200" s="8"/>
      <c r="S200" s="8"/>
    </row>
    <row r="201" spans="1:19" x14ac:dyDescent="0.2">
      <c r="A201" s="8"/>
      <c r="B201" s="8"/>
      <c r="C201" s="8"/>
      <c r="D201" s="79">
        <f t="shared" si="42"/>
        <v>0</v>
      </c>
      <c r="E201" s="79">
        <f t="shared" si="42"/>
        <v>0</v>
      </c>
      <c r="F201" s="23">
        <f t="shared" si="35"/>
        <v>0</v>
      </c>
      <c r="G201" s="23">
        <f t="shared" si="36"/>
        <v>0</v>
      </c>
      <c r="H201" s="23">
        <f t="shared" si="37"/>
        <v>0</v>
      </c>
      <c r="I201" s="23">
        <f t="shared" si="38"/>
        <v>0</v>
      </c>
      <c r="J201" s="23">
        <f t="shared" si="39"/>
        <v>0</v>
      </c>
      <c r="K201" s="23">
        <f t="shared" ca="1" si="31"/>
        <v>9.4184415108323535E-3</v>
      </c>
      <c r="L201" s="23">
        <f t="shared" ca="1" si="40"/>
        <v>8.8707040492970023E-5</v>
      </c>
      <c r="M201" s="23">
        <f t="shared" ca="1" si="32"/>
        <v>6311925249.4537907</v>
      </c>
      <c r="N201" s="23">
        <f t="shared" ca="1" si="33"/>
        <v>380668847.81071049</v>
      </c>
      <c r="O201" s="23">
        <f t="shared" ca="1" si="34"/>
        <v>161995362.47030237</v>
      </c>
      <c r="P201" s="8">
        <f t="shared" ca="1" si="41"/>
        <v>-9.4184415108323535E-3</v>
      </c>
      <c r="Q201" s="8"/>
      <c r="R201" s="8"/>
      <c r="S201" s="8"/>
    </row>
    <row r="202" spans="1:19" x14ac:dyDescent="0.2">
      <c r="A202" s="8"/>
      <c r="B202" s="8"/>
      <c r="C202" s="8"/>
      <c r="D202" s="79">
        <f t="shared" si="42"/>
        <v>0</v>
      </c>
      <c r="E202" s="79">
        <f t="shared" si="42"/>
        <v>0</v>
      </c>
      <c r="F202" s="23">
        <f t="shared" si="35"/>
        <v>0</v>
      </c>
      <c r="G202" s="23">
        <f t="shared" si="36"/>
        <v>0</v>
      </c>
      <c r="H202" s="23">
        <f t="shared" si="37"/>
        <v>0</v>
      </c>
      <c r="I202" s="23">
        <f t="shared" si="38"/>
        <v>0</v>
      </c>
      <c r="J202" s="23">
        <f t="shared" si="39"/>
        <v>0</v>
      </c>
      <c r="K202" s="23">
        <f t="shared" ca="1" si="31"/>
        <v>9.4184415108323535E-3</v>
      </c>
      <c r="L202" s="23">
        <f t="shared" ca="1" si="40"/>
        <v>8.8707040492970023E-5</v>
      </c>
      <c r="M202" s="23">
        <f t="shared" ca="1" si="32"/>
        <v>6311925249.4537907</v>
      </c>
      <c r="N202" s="23">
        <f t="shared" ca="1" si="33"/>
        <v>380668847.81071049</v>
      </c>
      <c r="O202" s="23">
        <f t="shared" ca="1" si="34"/>
        <v>161995362.47030237</v>
      </c>
      <c r="P202" s="8">
        <f t="shared" ca="1" si="41"/>
        <v>-9.4184415108323535E-3</v>
      </c>
      <c r="Q202" s="8"/>
      <c r="R202" s="8"/>
      <c r="S202" s="8"/>
    </row>
    <row r="203" spans="1:19" x14ac:dyDescent="0.2">
      <c r="A203" s="8"/>
      <c r="B203" s="8"/>
      <c r="C203" s="8"/>
      <c r="D203" s="79">
        <f t="shared" si="42"/>
        <v>0</v>
      </c>
      <c r="E203" s="79">
        <f t="shared" si="42"/>
        <v>0</v>
      </c>
      <c r="F203" s="23">
        <f t="shared" si="35"/>
        <v>0</v>
      </c>
      <c r="G203" s="23">
        <f t="shared" si="36"/>
        <v>0</v>
      </c>
      <c r="H203" s="23">
        <f t="shared" si="37"/>
        <v>0</v>
      </c>
      <c r="I203" s="23">
        <f t="shared" si="38"/>
        <v>0</v>
      </c>
      <c r="J203" s="23">
        <f t="shared" si="39"/>
        <v>0</v>
      </c>
      <c r="K203" s="23">
        <f t="shared" ca="1" si="31"/>
        <v>9.4184415108323535E-3</v>
      </c>
      <c r="L203" s="23">
        <f t="shared" ca="1" si="40"/>
        <v>8.8707040492970023E-5</v>
      </c>
      <c r="M203" s="23">
        <f t="shared" ca="1" si="32"/>
        <v>6311925249.4537907</v>
      </c>
      <c r="N203" s="23">
        <f t="shared" ca="1" si="33"/>
        <v>380668847.81071049</v>
      </c>
      <c r="O203" s="23">
        <f t="shared" ca="1" si="34"/>
        <v>161995362.47030237</v>
      </c>
      <c r="P203" s="8">
        <f t="shared" ca="1" si="41"/>
        <v>-9.4184415108323535E-3</v>
      </c>
      <c r="Q203" s="8"/>
      <c r="R203" s="8"/>
      <c r="S203" s="8"/>
    </row>
    <row r="204" spans="1:19" x14ac:dyDescent="0.2">
      <c r="A204" s="8"/>
      <c r="B204" s="8"/>
      <c r="C204" s="8"/>
      <c r="D204" s="79">
        <f t="shared" si="42"/>
        <v>0</v>
      </c>
      <c r="E204" s="79">
        <f t="shared" si="42"/>
        <v>0</v>
      </c>
      <c r="F204" s="23">
        <f t="shared" si="35"/>
        <v>0</v>
      </c>
      <c r="G204" s="23">
        <f t="shared" si="36"/>
        <v>0</v>
      </c>
      <c r="H204" s="23">
        <f t="shared" si="37"/>
        <v>0</v>
      </c>
      <c r="I204" s="23">
        <f t="shared" si="38"/>
        <v>0</v>
      </c>
      <c r="J204" s="23">
        <f t="shared" si="39"/>
        <v>0</v>
      </c>
      <c r="K204" s="23">
        <f t="shared" ca="1" si="31"/>
        <v>9.4184415108323535E-3</v>
      </c>
      <c r="L204" s="23">
        <f t="shared" ca="1" si="40"/>
        <v>8.8707040492970023E-5</v>
      </c>
      <c r="M204" s="23">
        <f t="shared" ca="1" si="32"/>
        <v>6311925249.4537907</v>
      </c>
      <c r="N204" s="23">
        <f t="shared" ca="1" si="33"/>
        <v>380668847.81071049</v>
      </c>
      <c r="O204" s="23">
        <f t="shared" ca="1" si="34"/>
        <v>161995362.47030237</v>
      </c>
      <c r="P204" s="8">
        <f t="shared" ca="1" si="41"/>
        <v>-9.4184415108323535E-3</v>
      </c>
      <c r="Q204" s="8"/>
      <c r="R204" s="8"/>
      <c r="S204" s="8"/>
    </row>
    <row r="205" spans="1:19" x14ac:dyDescent="0.2">
      <c r="A205" s="8"/>
      <c r="B205" s="8"/>
      <c r="C205" s="8"/>
      <c r="D205" s="79">
        <f t="shared" si="42"/>
        <v>0</v>
      </c>
      <c r="E205" s="79">
        <f t="shared" si="42"/>
        <v>0</v>
      </c>
      <c r="F205" s="23">
        <f t="shared" si="35"/>
        <v>0</v>
      </c>
      <c r="G205" s="23">
        <f t="shared" si="36"/>
        <v>0</v>
      </c>
      <c r="H205" s="23">
        <f t="shared" si="37"/>
        <v>0</v>
      </c>
      <c r="I205" s="23">
        <f t="shared" si="38"/>
        <v>0</v>
      </c>
      <c r="J205" s="23">
        <f t="shared" si="39"/>
        <v>0</v>
      </c>
      <c r="K205" s="23">
        <f t="shared" ca="1" si="31"/>
        <v>9.4184415108323535E-3</v>
      </c>
      <c r="L205" s="23">
        <f t="shared" ca="1" si="40"/>
        <v>8.8707040492970023E-5</v>
      </c>
      <c r="M205" s="23">
        <f t="shared" ca="1" si="32"/>
        <v>6311925249.4537907</v>
      </c>
      <c r="N205" s="23">
        <f t="shared" ca="1" si="33"/>
        <v>380668847.81071049</v>
      </c>
      <c r="O205" s="23">
        <f t="shared" ca="1" si="34"/>
        <v>161995362.47030237</v>
      </c>
      <c r="P205" s="8">
        <f t="shared" ca="1" si="41"/>
        <v>-9.4184415108323535E-3</v>
      </c>
      <c r="Q205" s="8"/>
      <c r="R205" s="8"/>
      <c r="S205" s="8"/>
    </row>
    <row r="206" spans="1:19" x14ac:dyDescent="0.2">
      <c r="A206" s="8"/>
      <c r="B206" s="8"/>
      <c r="C206" s="8"/>
      <c r="D206" s="79">
        <f t="shared" si="42"/>
        <v>0</v>
      </c>
      <c r="E206" s="79">
        <f t="shared" si="42"/>
        <v>0</v>
      </c>
      <c r="F206" s="23">
        <f t="shared" si="35"/>
        <v>0</v>
      </c>
      <c r="G206" s="23">
        <f t="shared" si="36"/>
        <v>0</v>
      </c>
      <c r="H206" s="23">
        <f t="shared" si="37"/>
        <v>0</v>
      </c>
      <c r="I206" s="23">
        <f t="shared" si="38"/>
        <v>0</v>
      </c>
      <c r="J206" s="23">
        <f t="shared" si="39"/>
        <v>0</v>
      </c>
      <c r="K206" s="23">
        <f t="shared" ca="1" si="31"/>
        <v>9.4184415108323535E-3</v>
      </c>
      <c r="L206" s="23">
        <f t="shared" ca="1" si="40"/>
        <v>8.8707040492970023E-5</v>
      </c>
      <c r="M206" s="23">
        <f t="shared" ca="1" si="32"/>
        <v>6311925249.4537907</v>
      </c>
      <c r="N206" s="23">
        <f t="shared" ca="1" si="33"/>
        <v>380668847.81071049</v>
      </c>
      <c r="O206" s="23">
        <f t="shared" ca="1" si="34"/>
        <v>161995362.47030237</v>
      </c>
      <c r="P206" s="8">
        <f t="shared" ca="1" si="41"/>
        <v>-9.4184415108323535E-3</v>
      </c>
      <c r="Q206" s="8"/>
      <c r="R206" s="8"/>
      <c r="S206" s="8"/>
    </row>
    <row r="207" spans="1:19" x14ac:dyDescent="0.2">
      <c r="A207" s="8"/>
      <c r="B207" s="8"/>
      <c r="C207" s="8"/>
      <c r="D207" s="79">
        <f t="shared" si="42"/>
        <v>0</v>
      </c>
      <c r="E207" s="79">
        <f t="shared" si="42"/>
        <v>0</v>
      </c>
      <c r="F207" s="23">
        <f t="shared" si="35"/>
        <v>0</v>
      </c>
      <c r="G207" s="23">
        <f t="shared" si="36"/>
        <v>0</v>
      </c>
      <c r="H207" s="23">
        <f t="shared" si="37"/>
        <v>0</v>
      </c>
      <c r="I207" s="23">
        <f t="shared" si="38"/>
        <v>0</v>
      </c>
      <c r="J207" s="23">
        <f t="shared" si="39"/>
        <v>0</v>
      </c>
      <c r="K207" s="23">
        <f t="shared" ca="1" si="31"/>
        <v>9.4184415108323535E-3</v>
      </c>
      <c r="L207" s="23">
        <f t="shared" ca="1" si="40"/>
        <v>8.8707040492970023E-5</v>
      </c>
      <c r="M207" s="23">
        <f t="shared" ca="1" si="32"/>
        <v>6311925249.4537907</v>
      </c>
      <c r="N207" s="23">
        <f t="shared" ca="1" si="33"/>
        <v>380668847.81071049</v>
      </c>
      <c r="O207" s="23">
        <f t="shared" ca="1" si="34"/>
        <v>161995362.47030237</v>
      </c>
      <c r="P207" s="8">
        <f t="shared" ca="1" si="41"/>
        <v>-9.4184415108323535E-3</v>
      </c>
      <c r="Q207" s="8"/>
      <c r="R207" s="8"/>
      <c r="S207" s="8"/>
    </row>
    <row r="208" spans="1:19" x14ac:dyDescent="0.2">
      <c r="A208" s="8"/>
      <c r="B208" s="8"/>
      <c r="C208" s="8"/>
      <c r="D208" s="79">
        <f t="shared" si="42"/>
        <v>0</v>
      </c>
      <c r="E208" s="79">
        <f t="shared" si="42"/>
        <v>0</v>
      </c>
      <c r="F208" s="23">
        <f t="shared" si="35"/>
        <v>0</v>
      </c>
      <c r="G208" s="23">
        <f t="shared" si="36"/>
        <v>0</v>
      </c>
      <c r="H208" s="23">
        <f t="shared" si="37"/>
        <v>0</v>
      </c>
      <c r="I208" s="23">
        <f t="shared" si="38"/>
        <v>0</v>
      </c>
      <c r="J208" s="23">
        <f t="shared" si="39"/>
        <v>0</v>
      </c>
      <c r="K208" s="23">
        <f t="shared" ca="1" si="31"/>
        <v>9.4184415108323535E-3</v>
      </c>
      <c r="L208" s="23">
        <f t="shared" ca="1" si="40"/>
        <v>8.8707040492970023E-5</v>
      </c>
      <c r="M208" s="23">
        <f t="shared" ca="1" si="32"/>
        <v>6311925249.4537907</v>
      </c>
      <c r="N208" s="23">
        <f t="shared" ca="1" si="33"/>
        <v>380668847.81071049</v>
      </c>
      <c r="O208" s="23">
        <f t="shared" ca="1" si="34"/>
        <v>161995362.47030237</v>
      </c>
      <c r="P208" s="8">
        <f t="shared" ca="1" si="41"/>
        <v>-9.4184415108323535E-3</v>
      </c>
      <c r="Q208" s="8"/>
      <c r="R208" s="8"/>
      <c r="S208" s="8"/>
    </row>
    <row r="209" spans="1:19" x14ac:dyDescent="0.2">
      <c r="A209" s="8"/>
      <c r="B209" s="8"/>
      <c r="C209" s="8"/>
      <c r="D209" s="79">
        <f t="shared" si="42"/>
        <v>0</v>
      </c>
      <c r="E209" s="79">
        <f t="shared" si="42"/>
        <v>0</v>
      </c>
      <c r="F209" s="23">
        <f t="shared" si="35"/>
        <v>0</v>
      </c>
      <c r="G209" s="23">
        <f t="shared" si="36"/>
        <v>0</v>
      </c>
      <c r="H209" s="23">
        <f t="shared" si="37"/>
        <v>0</v>
      </c>
      <c r="I209" s="23">
        <f t="shared" si="38"/>
        <v>0</v>
      </c>
      <c r="J209" s="23">
        <f t="shared" si="39"/>
        <v>0</v>
      </c>
      <c r="K209" s="23">
        <f t="shared" ca="1" si="31"/>
        <v>9.4184415108323535E-3</v>
      </c>
      <c r="L209" s="23">
        <f t="shared" ca="1" si="40"/>
        <v>8.8707040492970023E-5</v>
      </c>
      <c r="M209" s="23">
        <f t="shared" ca="1" si="32"/>
        <v>6311925249.4537907</v>
      </c>
      <c r="N209" s="23">
        <f t="shared" ca="1" si="33"/>
        <v>380668847.81071049</v>
      </c>
      <c r="O209" s="23">
        <f t="shared" ca="1" si="34"/>
        <v>161995362.47030237</v>
      </c>
      <c r="P209" s="8">
        <f t="shared" ca="1" si="41"/>
        <v>-9.4184415108323535E-3</v>
      </c>
      <c r="Q209" s="8"/>
      <c r="R209" s="8"/>
      <c r="S209" s="8"/>
    </row>
    <row r="210" spans="1:19" x14ac:dyDescent="0.2">
      <c r="A210" s="8"/>
      <c r="B210" s="8"/>
      <c r="C210" s="8"/>
      <c r="D210" s="79">
        <f t="shared" si="42"/>
        <v>0</v>
      </c>
      <c r="E210" s="79">
        <f t="shared" si="42"/>
        <v>0</v>
      </c>
      <c r="F210" s="23">
        <f t="shared" si="35"/>
        <v>0</v>
      </c>
      <c r="G210" s="23">
        <f t="shared" si="36"/>
        <v>0</v>
      </c>
      <c r="H210" s="23">
        <f t="shared" si="37"/>
        <v>0</v>
      </c>
      <c r="I210" s="23">
        <f t="shared" si="38"/>
        <v>0</v>
      </c>
      <c r="J210" s="23">
        <f t="shared" si="39"/>
        <v>0</v>
      </c>
      <c r="K210" s="23">
        <f t="shared" ca="1" si="31"/>
        <v>9.4184415108323535E-3</v>
      </c>
      <c r="L210" s="23">
        <f t="shared" ca="1" si="40"/>
        <v>8.8707040492970023E-5</v>
      </c>
      <c r="M210" s="23">
        <f t="shared" ca="1" si="32"/>
        <v>6311925249.4537907</v>
      </c>
      <c r="N210" s="23">
        <f t="shared" ca="1" si="33"/>
        <v>380668847.81071049</v>
      </c>
      <c r="O210" s="23">
        <f t="shared" ca="1" si="34"/>
        <v>161995362.47030237</v>
      </c>
      <c r="P210" s="8">
        <f t="shared" ca="1" si="41"/>
        <v>-9.4184415108323535E-3</v>
      </c>
      <c r="Q210" s="8"/>
      <c r="R210" s="8"/>
      <c r="S210" s="8"/>
    </row>
    <row r="211" spans="1:19" x14ac:dyDescent="0.2">
      <c r="A211" s="8"/>
      <c r="B211" s="8"/>
      <c r="C211" s="8"/>
      <c r="D211" s="79">
        <f t="shared" si="42"/>
        <v>0</v>
      </c>
      <c r="E211" s="79">
        <f t="shared" si="42"/>
        <v>0</v>
      </c>
      <c r="F211" s="23">
        <f t="shared" si="35"/>
        <v>0</v>
      </c>
      <c r="G211" s="23">
        <f t="shared" si="36"/>
        <v>0</v>
      </c>
      <c r="H211" s="23">
        <f t="shared" si="37"/>
        <v>0</v>
      </c>
      <c r="I211" s="23">
        <f t="shared" si="38"/>
        <v>0</v>
      </c>
      <c r="J211" s="23">
        <f t="shared" si="39"/>
        <v>0</v>
      </c>
      <c r="K211" s="23">
        <f t="shared" ca="1" si="31"/>
        <v>9.4184415108323535E-3</v>
      </c>
      <c r="L211" s="23">
        <f t="shared" ca="1" si="40"/>
        <v>8.8707040492970023E-5</v>
      </c>
      <c r="M211" s="23">
        <f t="shared" ca="1" si="32"/>
        <v>6311925249.4537907</v>
      </c>
      <c r="N211" s="23">
        <f t="shared" ca="1" si="33"/>
        <v>380668847.81071049</v>
      </c>
      <c r="O211" s="23">
        <f t="shared" ca="1" si="34"/>
        <v>161995362.47030237</v>
      </c>
      <c r="P211" s="8">
        <f t="shared" ca="1" si="41"/>
        <v>-9.4184415108323535E-3</v>
      </c>
      <c r="Q211" s="8"/>
      <c r="R211" s="8"/>
      <c r="S211" s="8"/>
    </row>
    <row r="212" spans="1:19" x14ac:dyDescent="0.2">
      <c r="A212" s="8"/>
      <c r="B212" s="8"/>
      <c r="C212" s="8"/>
      <c r="D212" s="79">
        <f t="shared" si="42"/>
        <v>0</v>
      </c>
      <c r="E212" s="79">
        <f t="shared" si="42"/>
        <v>0</v>
      </c>
      <c r="F212" s="23">
        <f t="shared" si="35"/>
        <v>0</v>
      </c>
      <c r="G212" s="23">
        <f t="shared" si="36"/>
        <v>0</v>
      </c>
      <c r="H212" s="23">
        <f t="shared" si="37"/>
        <v>0</v>
      </c>
      <c r="I212" s="23">
        <f t="shared" si="38"/>
        <v>0</v>
      </c>
      <c r="J212" s="23">
        <f t="shared" si="39"/>
        <v>0</v>
      </c>
      <c r="K212" s="23">
        <f t="shared" ca="1" si="31"/>
        <v>9.4184415108323535E-3</v>
      </c>
      <c r="L212" s="23">
        <f t="shared" ca="1" si="40"/>
        <v>8.8707040492970023E-5</v>
      </c>
      <c r="M212" s="23">
        <f t="shared" ca="1" si="32"/>
        <v>6311925249.4537907</v>
      </c>
      <c r="N212" s="23">
        <f t="shared" ca="1" si="33"/>
        <v>380668847.81071049</v>
      </c>
      <c r="O212" s="23">
        <f t="shared" ca="1" si="34"/>
        <v>161995362.47030237</v>
      </c>
      <c r="P212" s="8">
        <f t="shared" ca="1" si="41"/>
        <v>-9.4184415108323535E-3</v>
      </c>
      <c r="Q212" s="8"/>
      <c r="R212" s="8"/>
      <c r="S212" s="8"/>
    </row>
    <row r="213" spans="1:19" x14ac:dyDescent="0.2">
      <c r="A213" s="8"/>
      <c r="B213" s="8"/>
      <c r="C213" s="8"/>
      <c r="D213" s="79">
        <f t="shared" si="42"/>
        <v>0</v>
      </c>
      <c r="E213" s="79">
        <f t="shared" si="42"/>
        <v>0</v>
      </c>
      <c r="F213" s="23">
        <f t="shared" si="35"/>
        <v>0</v>
      </c>
      <c r="G213" s="23">
        <f t="shared" si="36"/>
        <v>0</v>
      </c>
      <c r="H213" s="23">
        <f t="shared" si="37"/>
        <v>0</v>
      </c>
      <c r="I213" s="23">
        <f t="shared" si="38"/>
        <v>0</v>
      </c>
      <c r="J213" s="23">
        <f t="shared" si="39"/>
        <v>0</v>
      </c>
      <c r="K213" s="23">
        <f t="shared" ref="K213:K276" ca="1" si="43">+E$4+E$5*D213+E$6*D213^2</f>
        <v>9.4184415108323535E-3</v>
      </c>
      <c r="L213" s="23">
        <f t="shared" ca="1" si="40"/>
        <v>8.8707040492970023E-5</v>
      </c>
      <c r="M213" s="23">
        <f t="shared" ref="M213:M276" ca="1" si="44">(M$1-M$2*D213+M$3*F213)^2</f>
        <v>6311925249.4537907</v>
      </c>
      <c r="N213" s="23">
        <f t="shared" ref="N213:N276" ca="1" si="45">(-M$2+M$4*D213-M$5*F213)^2</f>
        <v>380668847.81071049</v>
      </c>
      <c r="O213" s="23">
        <f t="shared" ref="O213:O276" ca="1" si="46">+(M$3-D213*M$5+F213*M$6)^2</f>
        <v>161995362.47030237</v>
      </c>
      <c r="P213" s="8">
        <f t="shared" ca="1" si="41"/>
        <v>-9.4184415108323535E-3</v>
      </c>
      <c r="Q213" s="8"/>
      <c r="R213" s="8"/>
      <c r="S213" s="8"/>
    </row>
    <row r="214" spans="1:19" x14ac:dyDescent="0.2">
      <c r="A214" s="8"/>
      <c r="B214" s="8"/>
      <c r="C214" s="8"/>
      <c r="D214" s="79">
        <f t="shared" si="42"/>
        <v>0</v>
      </c>
      <c r="E214" s="79">
        <f t="shared" si="42"/>
        <v>0</v>
      </c>
      <c r="F214" s="23">
        <f t="shared" ref="F214:F277" si="47">D214*D214</f>
        <v>0</v>
      </c>
      <c r="G214" s="23">
        <f t="shared" ref="G214:G277" si="48">D214*F214</f>
        <v>0</v>
      </c>
      <c r="H214" s="23">
        <f t="shared" ref="H214:H277" si="49">F214*F214</f>
        <v>0</v>
      </c>
      <c r="I214" s="23">
        <f t="shared" ref="I214:I277" si="50">E214*D214</f>
        <v>0</v>
      </c>
      <c r="J214" s="23">
        <f t="shared" ref="J214:J277" si="51">I214*D214</f>
        <v>0</v>
      </c>
      <c r="K214" s="23">
        <f t="shared" ca="1" si="43"/>
        <v>9.4184415108323535E-3</v>
      </c>
      <c r="L214" s="23">
        <f t="shared" ref="L214:L277" ca="1" si="52">+(K214-E214)^2</f>
        <v>8.8707040492970023E-5</v>
      </c>
      <c r="M214" s="23">
        <f t="shared" ca="1" si="44"/>
        <v>6311925249.4537907</v>
      </c>
      <c r="N214" s="23">
        <f t="shared" ca="1" si="45"/>
        <v>380668847.81071049</v>
      </c>
      <c r="O214" s="23">
        <f t="shared" ca="1" si="46"/>
        <v>161995362.47030237</v>
      </c>
      <c r="P214" s="8">
        <f t="shared" ref="P214:P277" ca="1" si="53">+E214-K214</f>
        <v>-9.4184415108323535E-3</v>
      </c>
      <c r="Q214" s="8"/>
      <c r="R214" s="8"/>
      <c r="S214" s="8"/>
    </row>
    <row r="215" spans="1:19" x14ac:dyDescent="0.2">
      <c r="A215" s="8"/>
      <c r="B215" s="8"/>
      <c r="C215" s="8"/>
      <c r="D215" s="79">
        <f t="shared" si="42"/>
        <v>0</v>
      </c>
      <c r="E215" s="79">
        <f t="shared" si="42"/>
        <v>0</v>
      </c>
      <c r="F215" s="23">
        <f t="shared" si="47"/>
        <v>0</v>
      </c>
      <c r="G215" s="23">
        <f t="shared" si="48"/>
        <v>0</v>
      </c>
      <c r="H215" s="23">
        <f t="shared" si="49"/>
        <v>0</v>
      </c>
      <c r="I215" s="23">
        <f t="shared" si="50"/>
        <v>0</v>
      </c>
      <c r="J215" s="23">
        <f t="shared" si="51"/>
        <v>0</v>
      </c>
      <c r="K215" s="23">
        <f t="shared" ca="1" si="43"/>
        <v>9.4184415108323535E-3</v>
      </c>
      <c r="L215" s="23">
        <f t="shared" ca="1" si="52"/>
        <v>8.8707040492970023E-5</v>
      </c>
      <c r="M215" s="23">
        <f t="shared" ca="1" si="44"/>
        <v>6311925249.4537907</v>
      </c>
      <c r="N215" s="23">
        <f t="shared" ca="1" si="45"/>
        <v>380668847.81071049</v>
      </c>
      <c r="O215" s="23">
        <f t="shared" ca="1" si="46"/>
        <v>161995362.47030237</v>
      </c>
      <c r="P215" s="8">
        <f t="shared" ca="1" si="53"/>
        <v>-9.4184415108323535E-3</v>
      </c>
      <c r="Q215" s="8"/>
      <c r="R215" s="8"/>
      <c r="S215" s="8"/>
    </row>
    <row r="216" spans="1:19" x14ac:dyDescent="0.2">
      <c r="A216" s="8"/>
      <c r="B216" s="8"/>
      <c r="C216" s="8"/>
      <c r="D216" s="79">
        <f t="shared" si="42"/>
        <v>0</v>
      </c>
      <c r="E216" s="79">
        <f t="shared" si="42"/>
        <v>0</v>
      </c>
      <c r="F216" s="23">
        <f t="shared" si="47"/>
        <v>0</v>
      </c>
      <c r="G216" s="23">
        <f t="shared" si="48"/>
        <v>0</v>
      </c>
      <c r="H216" s="23">
        <f t="shared" si="49"/>
        <v>0</v>
      </c>
      <c r="I216" s="23">
        <f t="shared" si="50"/>
        <v>0</v>
      </c>
      <c r="J216" s="23">
        <f t="shared" si="51"/>
        <v>0</v>
      </c>
      <c r="K216" s="23">
        <f t="shared" ca="1" si="43"/>
        <v>9.4184415108323535E-3</v>
      </c>
      <c r="L216" s="23">
        <f t="shared" ca="1" si="52"/>
        <v>8.8707040492970023E-5</v>
      </c>
      <c r="M216" s="23">
        <f t="shared" ca="1" si="44"/>
        <v>6311925249.4537907</v>
      </c>
      <c r="N216" s="23">
        <f t="shared" ca="1" si="45"/>
        <v>380668847.81071049</v>
      </c>
      <c r="O216" s="23">
        <f t="shared" ca="1" si="46"/>
        <v>161995362.47030237</v>
      </c>
      <c r="P216" s="8">
        <f t="shared" ca="1" si="53"/>
        <v>-9.4184415108323535E-3</v>
      </c>
      <c r="Q216" s="8"/>
      <c r="R216" s="8"/>
      <c r="S216" s="8"/>
    </row>
    <row r="217" spans="1:19" x14ac:dyDescent="0.2">
      <c r="A217" s="8"/>
      <c r="B217" s="8"/>
      <c r="C217" s="8"/>
      <c r="D217" s="79">
        <f t="shared" si="42"/>
        <v>0</v>
      </c>
      <c r="E217" s="79">
        <f t="shared" si="42"/>
        <v>0</v>
      </c>
      <c r="F217" s="23">
        <f t="shared" si="47"/>
        <v>0</v>
      </c>
      <c r="G217" s="23">
        <f t="shared" si="48"/>
        <v>0</v>
      </c>
      <c r="H217" s="23">
        <f t="shared" si="49"/>
        <v>0</v>
      </c>
      <c r="I217" s="23">
        <f t="shared" si="50"/>
        <v>0</v>
      </c>
      <c r="J217" s="23">
        <f t="shared" si="51"/>
        <v>0</v>
      </c>
      <c r="K217" s="23">
        <f t="shared" ca="1" si="43"/>
        <v>9.4184415108323535E-3</v>
      </c>
      <c r="L217" s="23">
        <f t="shared" ca="1" si="52"/>
        <v>8.8707040492970023E-5</v>
      </c>
      <c r="M217" s="23">
        <f t="shared" ca="1" si="44"/>
        <v>6311925249.4537907</v>
      </c>
      <c r="N217" s="23">
        <f t="shared" ca="1" si="45"/>
        <v>380668847.81071049</v>
      </c>
      <c r="O217" s="23">
        <f t="shared" ca="1" si="46"/>
        <v>161995362.47030237</v>
      </c>
      <c r="P217" s="8">
        <f t="shared" ca="1" si="53"/>
        <v>-9.4184415108323535E-3</v>
      </c>
      <c r="Q217" s="8"/>
      <c r="R217" s="8"/>
      <c r="S217" s="8"/>
    </row>
    <row r="218" spans="1:19" x14ac:dyDescent="0.2">
      <c r="A218" s="8"/>
      <c r="B218" s="8"/>
      <c r="C218" s="8"/>
      <c r="D218" s="79">
        <f t="shared" si="42"/>
        <v>0</v>
      </c>
      <c r="E218" s="79">
        <f t="shared" si="42"/>
        <v>0</v>
      </c>
      <c r="F218" s="23">
        <f t="shared" si="47"/>
        <v>0</v>
      </c>
      <c r="G218" s="23">
        <f t="shared" si="48"/>
        <v>0</v>
      </c>
      <c r="H218" s="23">
        <f t="shared" si="49"/>
        <v>0</v>
      </c>
      <c r="I218" s="23">
        <f t="shared" si="50"/>
        <v>0</v>
      </c>
      <c r="J218" s="23">
        <f t="shared" si="51"/>
        <v>0</v>
      </c>
      <c r="K218" s="23">
        <f t="shared" ca="1" si="43"/>
        <v>9.4184415108323535E-3</v>
      </c>
      <c r="L218" s="23">
        <f t="shared" ca="1" si="52"/>
        <v>8.8707040492970023E-5</v>
      </c>
      <c r="M218" s="23">
        <f t="shared" ca="1" si="44"/>
        <v>6311925249.4537907</v>
      </c>
      <c r="N218" s="23">
        <f t="shared" ca="1" si="45"/>
        <v>380668847.81071049</v>
      </c>
      <c r="O218" s="23">
        <f t="shared" ca="1" si="46"/>
        <v>161995362.47030237</v>
      </c>
      <c r="P218" s="8">
        <f t="shared" ca="1" si="53"/>
        <v>-9.4184415108323535E-3</v>
      </c>
      <c r="Q218" s="8"/>
      <c r="R218" s="8"/>
      <c r="S218" s="8"/>
    </row>
    <row r="219" spans="1:19" x14ac:dyDescent="0.2">
      <c r="A219" s="8"/>
      <c r="B219" s="8"/>
      <c r="C219" s="8"/>
      <c r="D219" s="79">
        <f t="shared" si="42"/>
        <v>0</v>
      </c>
      <c r="E219" s="79">
        <f t="shared" si="42"/>
        <v>0</v>
      </c>
      <c r="F219" s="23">
        <f t="shared" si="47"/>
        <v>0</v>
      </c>
      <c r="G219" s="23">
        <f t="shared" si="48"/>
        <v>0</v>
      </c>
      <c r="H219" s="23">
        <f t="shared" si="49"/>
        <v>0</v>
      </c>
      <c r="I219" s="23">
        <f t="shared" si="50"/>
        <v>0</v>
      </c>
      <c r="J219" s="23">
        <f t="shared" si="51"/>
        <v>0</v>
      </c>
      <c r="K219" s="23">
        <f t="shared" ca="1" si="43"/>
        <v>9.4184415108323535E-3</v>
      </c>
      <c r="L219" s="23">
        <f t="shared" ca="1" si="52"/>
        <v>8.8707040492970023E-5</v>
      </c>
      <c r="M219" s="23">
        <f t="shared" ca="1" si="44"/>
        <v>6311925249.4537907</v>
      </c>
      <c r="N219" s="23">
        <f t="shared" ca="1" si="45"/>
        <v>380668847.81071049</v>
      </c>
      <c r="O219" s="23">
        <f t="shared" ca="1" si="46"/>
        <v>161995362.47030237</v>
      </c>
      <c r="P219" s="8">
        <f t="shared" ca="1" si="53"/>
        <v>-9.4184415108323535E-3</v>
      </c>
      <c r="Q219" s="8"/>
      <c r="R219" s="8"/>
      <c r="S219" s="8"/>
    </row>
    <row r="220" spans="1:19" x14ac:dyDescent="0.2">
      <c r="A220" s="8"/>
      <c r="B220" s="8"/>
      <c r="C220" s="8"/>
      <c r="D220" s="79">
        <f t="shared" si="42"/>
        <v>0</v>
      </c>
      <c r="E220" s="79">
        <f t="shared" si="42"/>
        <v>0</v>
      </c>
      <c r="F220" s="23">
        <f t="shared" si="47"/>
        <v>0</v>
      </c>
      <c r="G220" s="23">
        <f t="shared" si="48"/>
        <v>0</v>
      </c>
      <c r="H220" s="23">
        <f t="shared" si="49"/>
        <v>0</v>
      </c>
      <c r="I220" s="23">
        <f t="shared" si="50"/>
        <v>0</v>
      </c>
      <c r="J220" s="23">
        <f t="shared" si="51"/>
        <v>0</v>
      </c>
      <c r="K220" s="23">
        <f t="shared" ca="1" si="43"/>
        <v>9.4184415108323535E-3</v>
      </c>
      <c r="L220" s="23">
        <f t="shared" ca="1" si="52"/>
        <v>8.8707040492970023E-5</v>
      </c>
      <c r="M220" s="23">
        <f t="shared" ca="1" si="44"/>
        <v>6311925249.4537907</v>
      </c>
      <c r="N220" s="23">
        <f t="shared" ca="1" si="45"/>
        <v>380668847.81071049</v>
      </c>
      <c r="O220" s="23">
        <f t="shared" ca="1" si="46"/>
        <v>161995362.47030237</v>
      </c>
      <c r="P220" s="8">
        <f t="shared" ca="1" si="53"/>
        <v>-9.4184415108323535E-3</v>
      </c>
      <c r="Q220" s="8"/>
      <c r="R220" s="8"/>
      <c r="S220" s="8"/>
    </row>
    <row r="221" spans="1:19" x14ac:dyDescent="0.2">
      <c r="A221" s="8"/>
      <c r="B221" s="8"/>
      <c r="C221" s="8"/>
      <c r="D221" s="79">
        <f t="shared" si="42"/>
        <v>0</v>
      </c>
      <c r="E221" s="79">
        <f t="shared" si="42"/>
        <v>0</v>
      </c>
      <c r="F221" s="23">
        <f t="shared" si="47"/>
        <v>0</v>
      </c>
      <c r="G221" s="23">
        <f t="shared" si="48"/>
        <v>0</v>
      </c>
      <c r="H221" s="23">
        <f t="shared" si="49"/>
        <v>0</v>
      </c>
      <c r="I221" s="23">
        <f t="shared" si="50"/>
        <v>0</v>
      </c>
      <c r="J221" s="23">
        <f t="shared" si="51"/>
        <v>0</v>
      </c>
      <c r="K221" s="23">
        <f t="shared" ca="1" si="43"/>
        <v>9.4184415108323535E-3</v>
      </c>
      <c r="L221" s="23">
        <f t="shared" ca="1" si="52"/>
        <v>8.8707040492970023E-5</v>
      </c>
      <c r="M221" s="23">
        <f t="shared" ca="1" si="44"/>
        <v>6311925249.4537907</v>
      </c>
      <c r="N221" s="23">
        <f t="shared" ca="1" si="45"/>
        <v>380668847.81071049</v>
      </c>
      <c r="O221" s="23">
        <f t="shared" ca="1" si="46"/>
        <v>161995362.47030237</v>
      </c>
      <c r="P221" s="8">
        <f t="shared" ca="1" si="53"/>
        <v>-9.4184415108323535E-3</v>
      </c>
      <c r="Q221" s="8"/>
      <c r="R221" s="8"/>
      <c r="S221" s="8"/>
    </row>
    <row r="222" spans="1:19" x14ac:dyDescent="0.2">
      <c r="A222" s="8"/>
      <c r="B222" s="8"/>
      <c r="C222" s="8"/>
      <c r="D222" s="79">
        <f t="shared" si="42"/>
        <v>0</v>
      </c>
      <c r="E222" s="79">
        <f t="shared" si="42"/>
        <v>0</v>
      </c>
      <c r="F222" s="23">
        <f t="shared" si="47"/>
        <v>0</v>
      </c>
      <c r="G222" s="23">
        <f t="shared" si="48"/>
        <v>0</v>
      </c>
      <c r="H222" s="23">
        <f t="shared" si="49"/>
        <v>0</v>
      </c>
      <c r="I222" s="23">
        <f t="shared" si="50"/>
        <v>0</v>
      </c>
      <c r="J222" s="23">
        <f t="shared" si="51"/>
        <v>0</v>
      </c>
      <c r="K222" s="23">
        <f t="shared" ca="1" si="43"/>
        <v>9.4184415108323535E-3</v>
      </c>
      <c r="L222" s="23">
        <f t="shared" ca="1" si="52"/>
        <v>8.8707040492970023E-5</v>
      </c>
      <c r="M222" s="23">
        <f t="shared" ca="1" si="44"/>
        <v>6311925249.4537907</v>
      </c>
      <c r="N222" s="23">
        <f t="shared" ca="1" si="45"/>
        <v>380668847.81071049</v>
      </c>
      <c r="O222" s="23">
        <f t="shared" ca="1" si="46"/>
        <v>161995362.47030237</v>
      </c>
      <c r="P222" s="8">
        <f t="shared" ca="1" si="53"/>
        <v>-9.4184415108323535E-3</v>
      </c>
      <c r="Q222" s="8"/>
      <c r="R222" s="8"/>
      <c r="S222" s="8"/>
    </row>
    <row r="223" spans="1:19" x14ac:dyDescent="0.2">
      <c r="A223" s="8"/>
      <c r="B223" s="8"/>
      <c r="C223" s="8"/>
      <c r="D223" s="79">
        <f t="shared" si="42"/>
        <v>0</v>
      </c>
      <c r="E223" s="79">
        <f t="shared" si="42"/>
        <v>0</v>
      </c>
      <c r="F223" s="23">
        <f t="shared" si="47"/>
        <v>0</v>
      </c>
      <c r="G223" s="23">
        <f t="shared" si="48"/>
        <v>0</v>
      </c>
      <c r="H223" s="23">
        <f t="shared" si="49"/>
        <v>0</v>
      </c>
      <c r="I223" s="23">
        <f t="shared" si="50"/>
        <v>0</v>
      </c>
      <c r="J223" s="23">
        <f t="shared" si="51"/>
        <v>0</v>
      </c>
      <c r="K223" s="23">
        <f t="shared" ca="1" si="43"/>
        <v>9.4184415108323535E-3</v>
      </c>
      <c r="L223" s="23">
        <f t="shared" ca="1" si="52"/>
        <v>8.8707040492970023E-5</v>
      </c>
      <c r="M223" s="23">
        <f t="shared" ca="1" si="44"/>
        <v>6311925249.4537907</v>
      </c>
      <c r="N223" s="23">
        <f t="shared" ca="1" si="45"/>
        <v>380668847.81071049</v>
      </c>
      <c r="O223" s="23">
        <f t="shared" ca="1" si="46"/>
        <v>161995362.47030237</v>
      </c>
      <c r="P223" s="8">
        <f t="shared" ca="1" si="53"/>
        <v>-9.4184415108323535E-3</v>
      </c>
      <c r="Q223" s="8"/>
      <c r="R223" s="8"/>
      <c r="S223" s="8"/>
    </row>
    <row r="224" spans="1:19" x14ac:dyDescent="0.2">
      <c r="A224" s="8"/>
      <c r="B224" s="8"/>
      <c r="C224" s="8"/>
      <c r="D224" s="79">
        <f t="shared" si="42"/>
        <v>0</v>
      </c>
      <c r="E224" s="79">
        <f t="shared" si="42"/>
        <v>0</v>
      </c>
      <c r="F224" s="23">
        <f t="shared" si="47"/>
        <v>0</v>
      </c>
      <c r="G224" s="23">
        <f t="shared" si="48"/>
        <v>0</v>
      </c>
      <c r="H224" s="23">
        <f t="shared" si="49"/>
        <v>0</v>
      </c>
      <c r="I224" s="23">
        <f t="shared" si="50"/>
        <v>0</v>
      </c>
      <c r="J224" s="23">
        <f t="shared" si="51"/>
        <v>0</v>
      </c>
      <c r="K224" s="23">
        <f t="shared" ca="1" si="43"/>
        <v>9.4184415108323535E-3</v>
      </c>
      <c r="L224" s="23">
        <f t="shared" ca="1" si="52"/>
        <v>8.8707040492970023E-5</v>
      </c>
      <c r="M224" s="23">
        <f t="shared" ca="1" si="44"/>
        <v>6311925249.4537907</v>
      </c>
      <c r="N224" s="23">
        <f t="shared" ca="1" si="45"/>
        <v>380668847.81071049</v>
      </c>
      <c r="O224" s="23">
        <f t="shared" ca="1" si="46"/>
        <v>161995362.47030237</v>
      </c>
      <c r="P224" s="8">
        <f t="shared" ca="1" si="53"/>
        <v>-9.4184415108323535E-3</v>
      </c>
      <c r="Q224" s="8"/>
      <c r="R224" s="8"/>
      <c r="S224" s="8"/>
    </row>
    <row r="225" spans="1:19" x14ac:dyDescent="0.2">
      <c r="A225" s="8"/>
      <c r="B225" s="8"/>
      <c r="C225" s="8"/>
      <c r="D225" s="79">
        <f t="shared" si="42"/>
        <v>0</v>
      </c>
      <c r="E225" s="79">
        <f t="shared" si="42"/>
        <v>0</v>
      </c>
      <c r="F225" s="23">
        <f t="shared" si="47"/>
        <v>0</v>
      </c>
      <c r="G225" s="23">
        <f t="shared" si="48"/>
        <v>0</v>
      </c>
      <c r="H225" s="23">
        <f t="shared" si="49"/>
        <v>0</v>
      </c>
      <c r="I225" s="23">
        <f t="shared" si="50"/>
        <v>0</v>
      </c>
      <c r="J225" s="23">
        <f t="shared" si="51"/>
        <v>0</v>
      </c>
      <c r="K225" s="23">
        <f t="shared" ca="1" si="43"/>
        <v>9.4184415108323535E-3</v>
      </c>
      <c r="L225" s="23">
        <f t="shared" ca="1" si="52"/>
        <v>8.8707040492970023E-5</v>
      </c>
      <c r="M225" s="23">
        <f t="shared" ca="1" si="44"/>
        <v>6311925249.4537907</v>
      </c>
      <c r="N225" s="23">
        <f t="shared" ca="1" si="45"/>
        <v>380668847.81071049</v>
      </c>
      <c r="O225" s="23">
        <f t="shared" ca="1" si="46"/>
        <v>161995362.47030237</v>
      </c>
      <c r="P225" s="8">
        <f t="shared" ca="1" si="53"/>
        <v>-9.4184415108323535E-3</v>
      </c>
      <c r="Q225" s="8"/>
      <c r="R225" s="8"/>
      <c r="S225" s="8"/>
    </row>
    <row r="226" spans="1:19" x14ac:dyDescent="0.2">
      <c r="A226" s="8"/>
      <c r="B226" s="8"/>
      <c r="C226" s="8"/>
      <c r="D226" s="79">
        <f t="shared" si="42"/>
        <v>0</v>
      </c>
      <c r="E226" s="79">
        <f t="shared" si="42"/>
        <v>0</v>
      </c>
      <c r="F226" s="23">
        <f t="shared" si="47"/>
        <v>0</v>
      </c>
      <c r="G226" s="23">
        <f t="shared" si="48"/>
        <v>0</v>
      </c>
      <c r="H226" s="23">
        <f t="shared" si="49"/>
        <v>0</v>
      </c>
      <c r="I226" s="23">
        <f t="shared" si="50"/>
        <v>0</v>
      </c>
      <c r="J226" s="23">
        <f t="shared" si="51"/>
        <v>0</v>
      </c>
      <c r="K226" s="23">
        <f t="shared" ca="1" si="43"/>
        <v>9.4184415108323535E-3</v>
      </c>
      <c r="L226" s="23">
        <f t="shared" ca="1" si="52"/>
        <v>8.8707040492970023E-5</v>
      </c>
      <c r="M226" s="23">
        <f t="shared" ca="1" si="44"/>
        <v>6311925249.4537907</v>
      </c>
      <c r="N226" s="23">
        <f t="shared" ca="1" si="45"/>
        <v>380668847.81071049</v>
      </c>
      <c r="O226" s="23">
        <f t="shared" ca="1" si="46"/>
        <v>161995362.47030237</v>
      </c>
      <c r="P226" s="8">
        <f t="shared" ca="1" si="53"/>
        <v>-9.4184415108323535E-3</v>
      </c>
      <c r="Q226" s="8"/>
      <c r="R226" s="8"/>
      <c r="S226" s="8"/>
    </row>
    <row r="227" spans="1:19" x14ac:dyDescent="0.2">
      <c r="A227" s="8"/>
      <c r="B227" s="8"/>
      <c r="C227" s="8"/>
      <c r="D227" s="79">
        <f t="shared" si="42"/>
        <v>0</v>
      </c>
      <c r="E227" s="79">
        <f t="shared" si="42"/>
        <v>0</v>
      </c>
      <c r="F227" s="23">
        <f t="shared" si="47"/>
        <v>0</v>
      </c>
      <c r="G227" s="23">
        <f t="shared" si="48"/>
        <v>0</v>
      </c>
      <c r="H227" s="23">
        <f t="shared" si="49"/>
        <v>0</v>
      </c>
      <c r="I227" s="23">
        <f t="shared" si="50"/>
        <v>0</v>
      </c>
      <c r="J227" s="23">
        <f t="shared" si="51"/>
        <v>0</v>
      </c>
      <c r="K227" s="23">
        <f t="shared" ca="1" si="43"/>
        <v>9.4184415108323535E-3</v>
      </c>
      <c r="L227" s="23">
        <f t="shared" ca="1" si="52"/>
        <v>8.8707040492970023E-5</v>
      </c>
      <c r="M227" s="23">
        <f t="shared" ca="1" si="44"/>
        <v>6311925249.4537907</v>
      </c>
      <c r="N227" s="23">
        <f t="shared" ca="1" si="45"/>
        <v>380668847.81071049</v>
      </c>
      <c r="O227" s="23">
        <f t="shared" ca="1" si="46"/>
        <v>161995362.47030237</v>
      </c>
      <c r="P227" s="8">
        <f t="shared" ca="1" si="53"/>
        <v>-9.4184415108323535E-3</v>
      </c>
      <c r="Q227" s="8"/>
      <c r="R227" s="8"/>
      <c r="S227" s="8"/>
    </row>
    <row r="228" spans="1:19" x14ac:dyDescent="0.2">
      <c r="A228" s="8"/>
      <c r="B228" s="8"/>
      <c r="C228" s="8"/>
      <c r="D228" s="79">
        <f t="shared" si="42"/>
        <v>0</v>
      </c>
      <c r="E228" s="79">
        <f t="shared" si="42"/>
        <v>0</v>
      </c>
      <c r="F228" s="23">
        <f t="shared" si="47"/>
        <v>0</v>
      </c>
      <c r="G228" s="23">
        <f t="shared" si="48"/>
        <v>0</v>
      </c>
      <c r="H228" s="23">
        <f t="shared" si="49"/>
        <v>0</v>
      </c>
      <c r="I228" s="23">
        <f t="shared" si="50"/>
        <v>0</v>
      </c>
      <c r="J228" s="23">
        <f t="shared" si="51"/>
        <v>0</v>
      </c>
      <c r="K228" s="23">
        <f t="shared" ca="1" si="43"/>
        <v>9.4184415108323535E-3</v>
      </c>
      <c r="L228" s="23">
        <f t="shared" ca="1" si="52"/>
        <v>8.8707040492970023E-5</v>
      </c>
      <c r="M228" s="23">
        <f t="shared" ca="1" si="44"/>
        <v>6311925249.4537907</v>
      </c>
      <c r="N228" s="23">
        <f t="shared" ca="1" si="45"/>
        <v>380668847.81071049</v>
      </c>
      <c r="O228" s="23">
        <f t="shared" ca="1" si="46"/>
        <v>161995362.47030237</v>
      </c>
      <c r="P228" s="8">
        <f t="shared" ca="1" si="53"/>
        <v>-9.4184415108323535E-3</v>
      </c>
      <c r="Q228" s="8"/>
      <c r="R228" s="8"/>
      <c r="S228" s="8"/>
    </row>
    <row r="229" spans="1:19" x14ac:dyDescent="0.2">
      <c r="A229" s="8"/>
      <c r="B229" s="8"/>
      <c r="C229" s="8"/>
      <c r="D229" s="79">
        <f t="shared" si="42"/>
        <v>0</v>
      </c>
      <c r="E229" s="79">
        <f t="shared" si="42"/>
        <v>0</v>
      </c>
      <c r="F229" s="23">
        <f t="shared" si="47"/>
        <v>0</v>
      </c>
      <c r="G229" s="23">
        <f t="shared" si="48"/>
        <v>0</v>
      </c>
      <c r="H229" s="23">
        <f t="shared" si="49"/>
        <v>0</v>
      </c>
      <c r="I229" s="23">
        <f t="shared" si="50"/>
        <v>0</v>
      </c>
      <c r="J229" s="23">
        <f t="shared" si="51"/>
        <v>0</v>
      </c>
      <c r="K229" s="23">
        <f t="shared" ca="1" si="43"/>
        <v>9.4184415108323535E-3</v>
      </c>
      <c r="L229" s="23">
        <f t="shared" ca="1" si="52"/>
        <v>8.8707040492970023E-5</v>
      </c>
      <c r="M229" s="23">
        <f t="shared" ca="1" si="44"/>
        <v>6311925249.4537907</v>
      </c>
      <c r="N229" s="23">
        <f t="shared" ca="1" si="45"/>
        <v>380668847.81071049</v>
      </c>
      <c r="O229" s="23">
        <f t="shared" ca="1" si="46"/>
        <v>161995362.47030237</v>
      </c>
      <c r="P229" s="8">
        <f t="shared" ca="1" si="53"/>
        <v>-9.4184415108323535E-3</v>
      </c>
      <c r="Q229" s="8"/>
      <c r="R229" s="8"/>
      <c r="S229" s="8"/>
    </row>
    <row r="230" spans="1:19" x14ac:dyDescent="0.2">
      <c r="A230" s="8"/>
      <c r="B230" s="8"/>
      <c r="C230" s="8"/>
      <c r="D230" s="79">
        <f t="shared" si="42"/>
        <v>0</v>
      </c>
      <c r="E230" s="79">
        <f t="shared" si="42"/>
        <v>0</v>
      </c>
      <c r="F230" s="23">
        <f t="shared" si="47"/>
        <v>0</v>
      </c>
      <c r="G230" s="23">
        <f t="shared" si="48"/>
        <v>0</v>
      </c>
      <c r="H230" s="23">
        <f t="shared" si="49"/>
        <v>0</v>
      </c>
      <c r="I230" s="23">
        <f t="shared" si="50"/>
        <v>0</v>
      </c>
      <c r="J230" s="23">
        <f t="shared" si="51"/>
        <v>0</v>
      </c>
      <c r="K230" s="23">
        <f t="shared" ca="1" si="43"/>
        <v>9.4184415108323535E-3</v>
      </c>
      <c r="L230" s="23">
        <f t="shared" ca="1" si="52"/>
        <v>8.8707040492970023E-5</v>
      </c>
      <c r="M230" s="23">
        <f t="shared" ca="1" si="44"/>
        <v>6311925249.4537907</v>
      </c>
      <c r="N230" s="23">
        <f t="shared" ca="1" si="45"/>
        <v>380668847.81071049</v>
      </c>
      <c r="O230" s="23">
        <f t="shared" ca="1" si="46"/>
        <v>161995362.47030237</v>
      </c>
      <c r="P230" s="8">
        <f t="shared" ca="1" si="53"/>
        <v>-9.4184415108323535E-3</v>
      </c>
      <c r="Q230" s="8"/>
      <c r="R230" s="8"/>
      <c r="S230" s="8"/>
    </row>
    <row r="231" spans="1:19" x14ac:dyDescent="0.2">
      <c r="A231" s="8"/>
      <c r="B231" s="8"/>
      <c r="C231" s="8"/>
      <c r="D231" s="79">
        <f t="shared" si="42"/>
        <v>0</v>
      </c>
      <c r="E231" s="79">
        <f t="shared" si="42"/>
        <v>0</v>
      </c>
      <c r="F231" s="23">
        <f t="shared" si="47"/>
        <v>0</v>
      </c>
      <c r="G231" s="23">
        <f t="shared" si="48"/>
        <v>0</v>
      </c>
      <c r="H231" s="23">
        <f t="shared" si="49"/>
        <v>0</v>
      </c>
      <c r="I231" s="23">
        <f t="shared" si="50"/>
        <v>0</v>
      </c>
      <c r="J231" s="23">
        <f t="shared" si="51"/>
        <v>0</v>
      </c>
      <c r="K231" s="23">
        <f t="shared" ca="1" si="43"/>
        <v>9.4184415108323535E-3</v>
      </c>
      <c r="L231" s="23">
        <f t="shared" ca="1" si="52"/>
        <v>8.8707040492970023E-5</v>
      </c>
      <c r="M231" s="23">
        <f t="shared" ca="1" si="44"/>
        <v>6311925249.4537907</v>
      </c>
      <c r="N231" s="23">
        <f t="shared" ca="1" si="45"/>
        <v>380668847.81071049</v>
      </c>
      <c r="O231" s="23">
        <f t="shared" ca="1" si="46"/>
        <v>161995362.47030237</v>
      </c>
      <c r="P231" s="8">
        <f t="shared" ca="1" si="53"/>
        <v>-9.4184415108323535E-3</v>
      </c>
      <c r="Q231" s="8"/>
      <c r="R231" s="8"/>
      <c r="S231" s="8"/>
    </row>
    <row r="232" spans="1:19" x14ac:dyDescent="0.2">
      <c r="A232" s="8"/>
      <c r="B232" s="8"/>
      <c r="C232" s="8"/>
      <c r="D232" s="79">
        <f t="shared" si="42"/>
        <v>0</v>
      </c>
      <c r="E232" s="79">
        <f t="shared" si="42"/>
        <v>0</v>
      </c>
      <c r="F232" s="23">
        <f t="shared" si="47"/>
        <v>0</v>
      </c>
      <c r="G232" s="23">
        <f t="shared" si="48"/>
        <v>0</v>
      </c>
      <c r="H232" s="23">
        <f t="shared" si="49"/>
        <v>0</v>
      </c>
      <c r="I232" s="23">
        <f t="shared" si="50"/>
        <v>0</v>
      </c>
      <c r="J232" s="23">
        <f t="shared" si="51"/>
        <v>0</v>
      </c>
      <c r="K232" s="23">
        <f t="shared" ca="1" si="43"/>
        <v>9.4184415108323535E-3</v>
      </c>
      <c r="L232" s="23">
        <f t="shared" ca="1" si="52"/>
        <v>8.8707040492970023E-5</v>
      </c>
      <c r="M232" s="23">
        <f t="shared" ca="1" si="44"/>
        <v>6311925249.4537907</v>
      </c>
      <c r="N232" s="23">
        <f t="shared" ca="1" si="45"/>
        <v>380668847.81071049</v>
      </c>
      <c r="O232" s="23">
        <f t="shared" ca="1" si="46"/>
        <v>161995362.47030237</v>
      </c>
      <c r="P232" s="8">
        <f t="shared" ca="1" si="53"/>
        <v>-9.4184415108323535E-3</v>
      </c>
      <c r="Q232" s="8"/>
      <c r="R232" s="8"/>
      <c r="S232" s="8"/>
    </row>
    <row r="233" spans="1:19" x14ac:dyDescent="0.2">
      <c r="A233" s="8"/>
      <c r="B233" s="8"/>
      <c r="C233" s="8"/>
      <c r="D233" s="79">
        <f t="shared" si="42"/>
        <v>0</v>
      </c>
      <c r="E233" s="79">
        <f t="shared" si="42"/>
        <v>0</v>
      </c>
      <c r="F233" s="23">
        <f t="shared" si="47"/>
        <v>0</v>
      </c>
      <c r="G233" s="23">
        <f t="shared" si="48"/>
        <v>0</v>
      </c>
      <c r="H233" s="23">
        <f t="shared" si="49"/>
        <v>0</v>
      </c>
      <c r="I233" s="23">
        <f t="shared" si="50"/>
        <v>0</v>
      </c>
      <c r="J233" s="23">
        <f t="shared" si="51"/>
        <v>0</v>
      </c>
      <c r="K233" s="23">
        <f t="shared" ca="1" si="43"/>
        <v>9.4184415108323535E-3</v>
      </c>
      <c r="L233" s="23">
        <f t="shared" ca="1" si="52"/>
        <v>8.8707040492970023E-5</v>
      </c>
      <c r="M233" s="23">
        <f t="shared" ca="1" si="44"/>
        <v>6311925249.4537907</v>
      </c>
      <c r="N233" s="23">
        <f t="shared" ca="1" si="45"/>
        <v>380668847.81071049</v>
      </c>
      <c r="O233" s="23">
        <f t="shared" ca="1" si="46"/>
        <v>161995362.47030237</v>
      </c>
      <c r="P233" s="8">
        <f t="shared" ca="1" si="53"/>
        <v>-9.4184415108323535E-3</v>
      </c>
      <c r="Q233" s="8"/>
      <c r="R233" s="8"/>
      <c r="S233" s="8"/>
    </row>
    <row r="234" spans="1:19" x14ac:dyDescent="0.2">
      <c r="A234" s="8"/>
      <c r="B234" s="8"/>
      <c r="C234" s="8"/>
      <c r="D234" s="79">
        <f t="shared" si="42"/>
        <v>0</v>
      </c>
      <c r="E234" s="79">
        <f t="shared" si="42"/>
        <v>0</v>
      </c>
      <c r="F234" s="23">
        <f t="shared" si="47"/>
        <v>0</v>
      </c>
      <c r="G234" s="23">
        <f t="shared" si="48"/>
        <v>0</v>
      </c>
      <c r="H234" s="23">
        <f t="shared" si="49"/>
        <v>0</v>
      </c>
      <c r="I234" s="23">
        <f t="shared" si="50"/>
        <v>0</v>
      </c>
      <c r="J234" s="23">
        <f t="shared" si="51"/>
        <v>0</v>
      </c>
      <c r="K234" s="23">
        <f t="shared" ca="1" si="43"/>
        <v>9.4184415108323535E-3</v>
      </c>
      <c r="L234" s="23">
        <f t="shared" ca="1" si="52"/>
        <v>8.8707040492970023E-5</v>
      </c>
      <c r="M234" s="23">
        <f t="shared" ca="1" si="44"/>
        <v>6311925249.4537907</v>
      </c>
      <c r="N234" s="23">
        <f t="shared" ca="1" si="45"/>
        <v>380668847.81071049</v>
      </c>
      <c r="O234" s="23">
        <f t="shared" ca="1" si="46"/>
        <v>161995362.47030237</v>
      </c>
      <c r="P234" s="8">
        <f t="shared" ca="1" si="53"/>
        <v>-9.4184415108323535E-3</v>
      </c>
      <c r="Q234" s="8"/>
      <c r="R234" s="8"/>
      <c r="S234" s="8"/>
    </row>
    <row r="235" spans="1:19" x14ac:dyDescent="0.2">
      <c r="A235" s="8"/>
      <c r="B235" s="8"/>
      <c r="C235" s="8"/>
      <c r="D235" s="79">
        <f t="shared" si="42"/>
        <v>0</v>
      </c>
      <c r="E235" s="79">
        <f t="shared" si="42"/>
        <v>0</v>
      </c>
      <c r="F235" s="23">
        <f t="shared" si="47"/>
        <v>0</v>
      </c>
      <c r="G235" s="23">
        <f t="shared" si="48"/>
        <v>0</v>
      </c>
      <c r="H235" s="23">
        <f t="shared" si="49"/>
        <v>0</v>
      </c>
      <c r="I235" s="23">
        <f t="shared" si="50"/>
        <v>0</v>
      </c>
      <c r="J235" s="23">
        <f t="shared" si="51"/>
        <v>0</v>
      </c>
      <c r="K235" s="23">
        <f t="shared" ca="1" si="43"/>
        <v>9.4184415108323535E-3</v>
      </c>
      <c r="L235" s="23">
        <f t="shared" ca="1" si="52"/>
        <v>8.8707040492970023E-5</v>
      </c>
      <c r="M235" s="23">
        <f t="shared" ca="1" si="44"/>
        <v>6311925249.4537907</v>
      </c>
      <c r="N235" s="23">
        <f t="shared" ca="1" si="45"/>
        <v>380668847.81071049</v>
      </c>
      <c r="O235" s="23">
        <f t="shared" ca="1" si="46"/>
        <v>161995362.47030237</v>
      </c>
      <c r="P235" s="8">
        <f t="shared" ca="1" si="53"/>
        <v>-9.4184415108323535E-3</v>
      </c>
      <c r="Q235" s="8"/>
      <c r="R235" s="8"/>
      <c r="S235" s="8"/>
    </row>
    <row r="236" spans="1:19" x14ac:dyDescent="0.2">
      <c r="A236" s="8"/>
      <c r="B236" s="8"/>
      <c r="C236" s="8"/>
      <c r="D236" s="79">
        <f t="shared" si="42"/>
        <v>0</v>
      </c>
      <c r="E236" s="79">
        <f t="shared" si="42"/>
        <v>0</v>
      </c>
      <c r="F236" s="23">
        <f t="shared" si="47"/>
        <v>0</v>
      </c>
      <c r="G236" s="23">
        <f t="shared" si="48"/>
        <v>0</v>
      </c>
      <c r="H236" s="23">
        <f t="shared" si="49"/>
        <v>0</v>
      </c>
      <c r="I236" s="23">
        <f t="shared" si="50"/>
        <v>0</v>
      </c>
      <c r="J236" s="23">
        <f t="shared" si="51"/>
        <v>0</v>
      </c>
      <c r="K236" s="23">
        <f t="shared" ca="1" si="43"/>
        <v>9.4184415108323535E-3</v>
      </c>
      <c r="L236" s="23">
        <f t="shared" ca="1" si="52"/>
        <v>8.8707040492970023E-5</v>
      </c>
      <c r="M236" s="23">
        <f t="shared" ca="1" si="44"/>
        <v>6311925249.4537907</v>
      </c>
      <c r="N236" s="23">
        <f t="shared" ca="1" si="45"/>
        <v>380668847.81071049</v>
      </c>
      <c r="O236" s="23">
        <f t="shared" ca="1" si="46"/>
        <v>161995362.47030237</v>
      </c>
      <c r="P236" s="8">
        <f t="shared" ca="1" si="53"/>
        <v>-9.4184415108323535E-3</v>
      </c>
      <c r="Q236" s="8"/>
      <c r="R236" s="8"/>
      <c r="S236" s="8"/>
    </row>
    <row r="237" spans="1:19" x14ac:dyDescent="0.2">
      <c r="A237" s="8"/>
      <c r="B237" s="8"/>
      <c r="C237" s="8"/>
      <c r="D237" s="79">
        <f t="shared" si="42"/>
        <v>0</v>
      </c>
      <c r="E237" s="79">
        <f t="shared" si="42"/>
        <v>0</v>
      </c>
      <c r="F237" s="23">
        <f t="shared" si="47"/>
        <v>0</v>
      </c>
      <c r="G237" s="23">
        <f t="shared" si="48"/>
        <v>0</v>
      </c>
      <c r="H237" s="23">
        <f t="shared" si="49"/>
        <v>0</v>
      </c>
      <c r="I237" s="23">
        <f t="shared" si="50"/>
        <v>0</v>
      </c>
      <c r="J237" s="23">
        <f t="shared" si="51"/>
        <v>0</v>
      </c>
      <c r="K237" s="23">
        <f t="shared" ca="1" si="43"/>
        <v>9.4184415108323535E-3</v>
      </c>
      <c r="L237" s="23">
        <f t="shared" ca="1" si="52"/>
        <v>8.8707040492970023E-5</v>
      </c>
      <c r="M237" s="23">
        <f t="shared" ca="1" si="44"/>
        <v>6311925249.4537907</v>
      </c>
      <c r="N237" s="23">
        <f t="shared" ca="1" si="45"/>
        <v>380668847.81071049</v>
      </c>
      <c r="O237" s="23">
        <f t="shared" ca="1" si="46"/>
        <v>161995362.47030237</v>
      </c>
      <c r="P237" s="8">
        <f t="shared" ca="1" si="53"/>
        <v>-9.4184415108323535E-3</v>
      </c>
      <c r="Q237" s="8"/>
      <c r="R237" s="8"/>
      <c r="S237" s="8"/>
    </row>
    <row r="238" spans="1:19" x14ac:dyDescent="0.2">
      <c r="A238" s="8"/>
      <c r="B238" s="8"/>
      <c r="C238" s="8"/>
      <c r="D238" s="79">
        <f t="shared" si="42"/>
        <v>0</v>
      </c>
      <c r="E238" s="79">
        <f t="shared" si="42"/>
        <v>0</v>
      </c>
      <c r="F238" s="23">
        <f t="shared" si="47"/>
        <v>0</v>
      </c>
      <c r="G238" s="23">
        <f t="shared" si="48"/>
        <v>0</v>
      </c>
      <c r="H238" s="23">
        <f t="shared" si="49"/>
        <v>0</v>
      </c>
      <c r="I238" s="23">
        <f t="shared" si="50"/>
        <v>0</v>
      </c>
      <c r="J238" s="23">
        <f t="shared" si="51"/>
        <v>0</v>
      </c>
      <c r="K238" s="23">
        <f t="shared" ca="1" si="43"/>
        <v>9.4184415108323535E-3</v>
      </c>
      <c r="L238" s="23">
        <f t="shared" ca="1" si="52"/>
        <v>8.8707040492970023E-5</v>
      </c>
      <c r="M238" s="23">
        <f t="shared" ca="1" si="44"/>
        <v>6311925249.4537907</v>
      </c>
      <c r="N238" s="23">
        <f t="shared" ca="1" si="45"/>
        <v>380668847.81071049</v>
      </c>
      <c r="O238" s="23">
        <f t="shared" ca="1" si="46"/>
        <v>161995362.47030237</v>
      </c>
      <c r="P238" s="8">
        <f t="shared" ca="1" si="53"/>
        <v>-9.4184415108323535E-3</v>
      </c>
      <c r="Q238" s="8"/>
      <c r="R238" s="8"/>
      <c r="S238" s="8"/>
    </row>
    <row r="239" spans="1:19" x14ac:dyDescent="0.2">
      <c r="A239" s="8"/>
      <c r="B239" s="8"/>
      <c r="C239" s="8"/>
      <c r="D239" s="79">
        <f t="shared" si="42"/>
        <v>0</v>
      </c>
      <c r="E239" s="79">
        <f t="shared" si="42"/>
        <v>0</v>
      </c>
      <c r="F239" s="23">
        <f t="shared" si="47"/>
        <v>0</v>
      </c>
      <c r="G239" s="23">
        <f t="shared" si="48"/>
        <v>0</v>
      </c>
      <c r="H239" s="23">
        <f t="shared" si="49"/>
        <v>0</v>
      </c>
      <c r="I239" s="23">
        <f t="shared" si="50"/>
        <v>0</v>
      </c>
      <c r="J239" s="23">
        <f t="shared" si="51"/>
        <v>0</v>
      </c>
      <c r="K239" s="23">
        <f t="shared" ca="1" si="43"/>
        <v>9.4184415108323535E-3</v>
      </c>
      <c r="L239" s="23">
        <f t="shared" ca="1" si="52"/>
        <v>8.8707040492970023E-5</v>
      </c>
      <c r="M239" s="23">
        <f t="shared" ca="1" si="44"/>
        <v>6311925249.4537907</v>
      </c>
      <c r="N239" s="23">
        <f t="shared" ca="1" si="45"/>
        <v>380668847.81071049</v>
      </c>
      <c r="O239" s="23">
        <f t="shared" ca="1" si="46"/>
        <v>161995362.47030237</v>
      </c>
      <c r="P239" s="8">
        <f t="shared" ca="1" si="53"/>
        <v>-9.4184415108323535E-3</v>
      </c>
      <c r="Q239" s="8"/>
      <c r="R239" s="8"/>
      <c r="S239" s="8"/>
    </row>
    <row r="240" spans="1:19" x14ac:dyDescent="0.2">
      <c r="A240" s="8"/>
      <c r="B240" s="8"/>
      <c r="C240" s="8"/>
      <c r="D240" s="79">
        <f t="shared" si="42"/>
        <v>0</v>
      </c>
      <c r="E240" s="79">
        <f t="shared" si="42"/>
        <v>0</v>
      </c>
      <c r="F240" s="23">
        <f t="shared" si="47"/>
        <v>0</v>
      </c>
      <c r="G240" s="23">
        <f t="shared" si="48"/>
        <v>0</v>
      </c>
      <c r="H240" s="23">
        <f t="shared" si="49"/>
        <v>0</v>
      </c>
      <c r="I240" s="23">
        <f t="shared" si="50"/>
        <v>0</v>
      </c>
      <c r="J240" s="23">
        <f t="shared" si="51"/>
        <v>0</v>
      </c>
      <c r="K240" s="23">
        <f t="shared" ca="1" si="43"/>
        <v>9.4184415108323535E-3</v>
      </c>
      <c r="L240" s="23">
        <f t="shared" ca="1" si="52"/>
        <v>8.8707040492970023E-5</v>
      </c>
      <c r="M240" s="23">
        <f t="shared" ca="1" si="44"/>
        <v>6311925249.4537907</v>
      </c>
      <c r="N240" s="23">
        <f t="shared" ca="1" si="45"/>
        <v>380668847.81071049</v>
      </c>
      <c r="O240" s="23">
        <f t="shared" ca="1" si="46"/>
        <v>161995362.47030237</v>
      </c>
      <c r="P240" s="8">
        <f t="shared" ca="1" si="53"/>
        <v>-9.4184415108323535E-3</v>
      </c>
      <c r="Q240" s="8"/>
      <c r="R240" s="8"/>
      <c r="S240" s="8"/>
    </row>
    <row r="241" spans="1:19" x14ac:dyDescent="0.2">
      <c r="A241" s="8"/>
      <c r="B241" s="8"/>
      <c r="C241" s="8"/>
      <c r="D241" s="79">
        <f t="shared" si="42"/>
        <v>0</v>
      </c>
      <c r="E241" s="79">
        <f t="shared" si="42"/>
        <v>0</v>
      </c>
      <c r="F241" s="23">
        <f t="shared" si="47"/>
        <v>0</v>
      </c>
      <c r="G241" s="23">
        <f t="shared" si="48"/>
        <v>0</v>
      </c>
      <c r="H241" s="23">
        <f t="shared" si="49"/>
        <v>0</v>
      </c>
      <c r="I241" s="23">
        <f t="shared" si="50"/>
        <v>0</v>
      </c>
      <c r="J241" s="23">
        <f t="shared" si="51"/>
        <v>0</v>
      </c>
      <c r="K241" s="23">
        <f t="shared" ca="1" si="43"/>
        <v>9.4184415108323535E-3</v>
      </c>
      <c r="L241" s="23">
        <f t="shared" ca="1" si="52"/>
        <v>8.8707040492970023E-5</v>
      </c>
      <c r="M241" s="23">
        <f t="shared" ca="1" si="44"/>
        <v>6311925249.4537907</v>
      </c>
      <c r="N241" s="23">
        <f t="shared" ca="1" si="45"/>
        <v>380668847.81071049</v>
      </c>
      <c r="O241" s="23">
        <f t="shared" ca="1" si="46"/>
        <v>161995362.47030237</v>
      </c>
      <c r="P241" s="8">
        <f t="shared" ca="1" si="53"/>
        <v>-9.4184415108323535E-3</v>
      </c>
      <c r="Q241" s="8"/>
      <c r="R241" s="8"/>
      <c r="S241" s="8"/>
    </row>
    <row r="242" spans="1:19" x14ac:dyDescent="0.2">
      <c r="A242" s="8"/>
      <c r="B242" s="8"/>
      <c r="C242" s="8"/>
      <c r="D242" s="79">
        <f t="shared" si="42"/>
        <v>0</v>
      </c>
      <c r="E242" s="79">
        <f t="shared" si="42"/>
        <v>0</v>
      </c>
      <c r="F242" s="23">
        <f t="shared" si="47"/>
        <v>0</v>
      </c>
      <c r="G242" s="23">
        <f t="shared" si="48"/>
        <v>0</v>
      </c>
      <c r="H242" s="23">
        <f t="shared" si="49"/>
        <v>0</v>
      </c>
      <c r="I242" s="23">
        <f t="shared" si="50"/>
        <v>0</v>
      </c>
      <c r="J242" s="23">
        <f t="shared" si="51"/>
        <v>0</v>
      </c>
      <c r="K242" s="23">
        <f t="shared" ca="1" si="43"/>
        <v>9.4184415108323535E-3</v>
      </c>
      <c r="L242" s="23">
        <f t="shared" ca="1" si="52"/>
        <v>8.8707040492970023E-5</v>
      </c>
      <c r="M242" s="23">
        <f t="shared" ca="1" si="44"/>
        <v>6311925249.4537907</v>
      </c>
      <c r="N242" s="23">
        <f t="shared" ca="1" si="45"/>
        <v>380668847.81071049</v>
      </c>
      <c r="O242" s="23">
        <f t="shared" ca="1" si="46"/>
        <v>161995362.47030237</v>
      </c>
      <c r="P242" s="8">
        <f t="shared" ca="1" si="53"/>
        <v>-9.4184415108323535E-3</v>
      </c>
      <c r="Q242" s="8"/>
      <c r="R242" s="8"/>
      <c r="S242" s="8"/>
    </row>
    <row r="243" spans="1:19" x14ac:dyDescent="0.2">
      <c r="A243" s="8"/>
      <c r="B243" s="8"/>
      <c r="C243" s="8"/>
      <c r="D243" s="79">
        <f t="shared" si="42"/>
        <v>0</v>
      </c>
      <c r="E243" s="79">
        <f t="shared" si="42"/>
        <v>0</v>
      </c>
      <c r="F243" s="23">
        <f t="shared" si="47"/>
        <v>0</v>
      </c>
      <c r="G243" s="23">
        <f t="shared" si="48"/>
        <v>0</v>
      </c>
      <c r="H243" s="23">
        <f t="shared" si="49"/>
        <v>0</v>
      </c>
      <c r="I243" s="23">
        <f t="shared" si="50"/>
        <v>0</v>
      </c>
      <c r="J243" s="23">
        <f t="shared" si="51"/>
        <v>0</v>
      </c>
      <c r="K243" s="23">
        <f t="shared" ca="1" si="43"/>
        <v>9.4184415108323535E-3</v>
      </c>
      <c r="L243" s="23">
        <f t="shared" ca="1" si="52"/>
        <v>8.8707040492970023E-5</v>
      </c>
      <c r="M243" s="23">
        <f t="shared" ca="1" si="44"/>
        <v>6311925249.4537907</v>
      </c>
      <c r="N243" s="23">
        <f t="shared" ca="1" si="45"/>
        <v>380668847.81071049</v>
      </c>
      <c r="O243" s="23">
        <f t="shared" ca="1" si="46"/>
        <v>161995362.47030237</v>
      </c>
      <c r="P243" s="8">
        <f t="shared" ca="1" si="53"/>
        <v>-9.4184415108323535E-3</v>
      </c>
      <c r="Q243" s="8"/>
      <c r="R243" s="8"/>
      <c r="S243" s="8"/>
    </row>
    <row r="244" spans="1:19" x14ac:dyDescent="0.2">
      <c r="A244" s="8"/>
      <c r="B244" s="8"/>
      <c r="C244" s="8"/>
      <c r="D244" s="79">
        <f t="shared" si="42"/>
        <v>0</v>
      </c>
      <c r="E244" s="79">
        <f t="shared" si="42"/>
        <v>0</v>
      </c>
      <c r="F244" s="23">
        <f t="shared" si="47"/>
        <v>0</v>
      </c>
      <c r="G244" s="23">
        <f t="shared" si="48"/>
        <v>0</v>
      </c>
      <c r="H244" s="23">
        <f t="shared" si="49"/>
        <v>0</v>
      </c>
      <c r="I244" s="23">
        <f t="shared" si="50"/>
        <v>0</v>
      </c>
      <c r="J244" s="23">
        <f t="shared" si="51"/>
        <v>0</v>
      </c>
      <c r="K244" s="23">
        <f t="shared" ca="1" si="43"/>
        <v>9.4184415108323535E-3</v>
      </c>
      <c r="L244" s="23">
        <f t="shared" ca="1" si="52"/>
        <v>8.8707040492970023E-5</v>
      </c>
      <c r="M244" s="23">
        <f t="shared" ca="1" si="44"/>
        <v>6311925249.4537907</v>
      </c>
      <c r="N244" s="23">
        <f t="shared" ca="1" si="45"/>
        <v>380668847.81071049</v>
      </c>
      <c r="O244" s="23">
        <f t="shared" ca="1" si="46"/>
        <v>161995362.47030237</v>
      </c>
      <c r="P244" s="8">
        <f t="shared" ca="1" si="53"/>
        <v>-9.4184415108323535E-3</v>
      </c>
      <c r="Q244" s="8"/>
      <c r="R244" s="8"/>
      <c r="S244" s="8"/>
    </row>
    <row r="245" spans="1:19" x14ac:dyDescent="0.2">
      <c r="A245" s="8"/>
      <c r="B245" s="8"/>
      <c r="C245" s="8"/>
      <c r="D245" s="79">
        <f t="shared" si="42"/>
        <v>0</v>
      </c>
      <c r="E245" s="79">
        <f t="shared" si="42"/>
        <v>0</v>
      </c>
      <c r="F245" s="23">
        <f t="shared" si="47"/>
        <v>0</v>
      </c>
      <c r="G245" s="23">
        <f t="shared" si="48"/>
        <v>0</v>
      </c>
      <c r="H245" s="23">
        <f t="shared" si="49"/>
        <v>0</v>
      </c>
      <c r="I245" s="23">
        <f t="shared" si="50"/>
        <v>0</v>
      </c>
      <c r="J245" s="23">
        <f t="shared" si="51"/>
        <v>0</v>
      </c>
      <c r="K245" s="23">
        <f t="shared" ca="1" si="43"/>
        <v>9.4184415108323535E-3</v>
      </c>
      <c r="L245" s="23">
        <f t="shared" ca="1" si="52"/>
        <v>8.8707040492970023E-5</v>
      </c>
      <c r="M245" s="23">
        <f t="shared" ca="1" si="44"/>
        <v>6311925249.4537907</v>
      </c>
      <c r="N245" s="23">
        <f t="shared" ca="1" si="45"/>
        <v>380668847.81071049</v>
      </c>
      <c r="O245" s="23">
        <f t="shared" ca="1" si="46"/>
        <v>161995362.47030237</v>
      </c>
      <c r="P245" s="8">
        <f t="shared" ca="1" si="53"/>
        <v>-9.4184415108323535E-3</v>
      </c>
      <c r="Q245" s="8"/>
      <c r="R245" s="8"/>
      <c r="S245" s="8"/>
    </row>
    <row r="246" spans="1:19" x14ac:dyDescent="0.2">
      <c r="A246" s="8"/>
      <c r="B246" s="8"/>
      <c r="C246" s="8"/>
      <c r="D246" s="79">
        <f t="shared" si="42"/>
        <v>0</v>
      </c>
      <c r="E246" s="79">
        <f t="shared" si="42"/>
        <v>0</v>
      </c>
      <c r="F246" s="23">
        <f t="shared" si="47"/>
        <v>0</v>
      </c>
      <c r="G246" s="23">
        <f t="shared" si="48"/>
        <v>0</v>
      </c>
      <c r="H246" s="23">
        <f t="shared" si="49"/>
        <v>0</v>
      </c>
      <c r="I246" s="23">
        <f t="shared" si="50"/>
        <v>0</v>
      </c>
      <c r="J246" s="23">
        <f t="shared" si="51"/>
        <v>0</v>
      </c>
      <c r="K246" s="23">
        <f t="shared" ca="1" si="43"/>
        <v>9.4184415108323535E-3</v>
      </c>
      <c r="L246" s="23">
        <f t="shared" ca="1" si="52"/>
        <v>8.8707040492970023E-5</v>
      </c>
      <c r="M246" s="23">
        <f t="shared" ca="1" si="44"/>
        <v>6311925249.4537907</v>
      </c>
      <c r="N246" s="23">
        <f t="shared" ca="1" si="45"/>
        <v>380668847.81071049</v>
      </c>
      <c r="O246" s="23">
        <f t="shared" ca="1" si="46"/>
        <v>161995362.47030237</v>
      </c>
      <c r="P246" s="8">
        <f t="shared" ca="1" si="53"/>
        <v>-9.4184415108323535E-3</v>
      </c>
      <c r="Q246" s="8"/>
      <c r="R246" s="8"/>
      <c r="S246" s="8"/>
    </row>
    <row r="247" spans="1:19" x14ac:dyDescent="0.2">
      <c r="A247" s="8"/>
      <c r="B247" s="8"/>
      <c r="C247" s="8"/>
      <c r="D247" s="79">
        <f t="shared" si="42"/>
        <v>0</v>
      </c>
      <c r="E247" s="79">
        <f t="shared" si="42"/>
        <v>0</v>
      </c>
      <c r="F247" s="23">
        <f t="shared" si="47"/>
        <v>0</v>
      </c>
      <c r="G247" s="23">
        <f t="shared" si="48"/>
        <v>0</v>
      </c>
      <c r="H247" s="23">
        <f t="shared" si="49"/>
        <v>0</v>
      </c>
      <c r="I247" s="23">
        <f t="shared" si="50"/>
        <v>0</v>
      </c>
      <c r="J247" s="23">
        <f t="shared" si="51"/>
        <v>0</v>
      </c>
      <c r="K247" s="23">
        <f t="shared" ca="1" si="43"/>
        <v>9.4184415108323535E-3</v>
      </c>
      <c r="L247" s="23">
        <f t="shared" ca="1" si="52"/>
        <v>8.8707040492970023E-5</v>
      </c>
      <c r="M247" s="23">
        <f t="shared" ca="1" si="44"/>
        <v>6311925249.4537907</v>
      </c>
      <c r="N247" s="23">
        <f t="shared" ca="1" si="45"/>
        <v>380668847.81071049</v>
      </c>
      <c r="O247" s="23">
        <f t="shared" ca="1" si="46"/>
        <v>161995362.47030237</v>
      </c>
      <c r="P247" s="8">
        <f t="shared" ca="1" si="53"/>
        <v>-9.4184415108323535E-3</v>
      </c>
      <c r="Q247" s="8"/>
      <c r="R247" s="8"/>
      <c r="S247" s="8"/>
    </row>
    <row r="248" spans="1:19" x14ac:dyDescent="0.2">
      <c r="A248" s="8"/>
      <c r="B248" s="8"/>
      <c r="C248" s="8"/>
      <c r="D248" s="79">
        <f t="shared" si="42"/>
        <v>0</v>
      </c>
      <c r="E248" s="79">
        <f t="shared" si="42"/>
        <v>0</v>
      </c>
      <c r="F248" s="23">
        <f t="shared" si="47"/>
        <v>0</v>
      </c>
      <c r="G248" s="23">
        <f t="shared" si="48"/>
        <v>0</v>
      </c>
      <c r="H248" s="23">
        <f t="shared" si="49"/>
        <v>0</v>
      </c>
      <c r="I248" s="23">
        <f t="shared" si="50"/>
        <v>0</v>
      </c>
      <c r="J248" s="23">
        <f t="shared" si="51"/>
        <v>0</v>
      </c>
      <c r="K248" s="23">
        <f t="shared" ca="1" si="43"/>
        <v>9.4184415108323535E-3</v>
      </c>
      <c r="L248" s="23">
        <f t="shared" ca="1" si="52"/>
        <v>8.8707040492970023E-5</v>
      </c>
      <c r="M248" s="23">
        <f t="shared" ca="1" si="44"/>
        <v>6311925249.4537907</v>
      </c>
      <c r="N248" s="23">
        <f t="shared" ca="1" si="45"/>
        <v>380668847.81071049</v>
      </c>
      <c r="O248" s="23">
        <f t="shared" ca="1" si="46"/>
        <v>161995362.47030237</v>
      </c>
      <c r="P248" s="8">
        <f t="shared" ca="1" si="53"/>
        <v>-9.4184415108323535E-3</v>
      </c>
      <c r="Q248" s="8"/>
      <c r="R248" s="8"/>
      <c r="S248" s="8"/>
    </row>
    <row r="249" spans="1:19" x14ac:dyDescent="0.2">
      <c r="A249" s="8"/>
      <c r="B249" s="8"/>
      <c r="C249" s="8"/>
      <c r="D249" s="79">
        <f t="shared" si="42"/>
        <v>0</v>
      </c>
      <c r="E249" s="79">
        <f t="shared" si="42"/>
        <v>0</v>
      </c>
      <c r="F249" s="23">
        <f t="shared" si="47"/>
        <v>0</v>
      </c>
      <c r="G249" s="23">
        <f t="shared" si="48"/>
        <v>0</v>
      </c>
      <c r="H249" s="23">
        <f t="shared" si="49"/>
        <v>0</v>
      </c>
      <c r="I249" s="23">
        <f t="shared" si="50"/>
        <v>0</v>
      </c>
      <c r="J249" s="23">
        <f t="shared" si="51"/>
        <v>0</v>
      </c>
      <c r="K249" s="23">
        <f t="shared" ca="1" si="43"/>
        <v>9.4184415108323535E-3</v>
      </c>
      <c r="L249" s="23">
        <f t="shared" ca="1" si="52"/>
        <v>8.8707040492970023E-5</v>
      </c>
      <c r="M249" s="23">
        <f t="shared" ca="1" si="44"/>
        <v>6311925249.4537907</v>
      </c>
      <c r="N249" s="23">
        <f t="shared" ca="1" si="45"/>
        <v>380668847.81071049</v>
      </c>
      <c r="O249" s="23">
        <f t="shared" ca="1" si="46"/>
        <v>161995362.47030237</v>
      </c>
      <c r="P249" s="8">
        <f t="shared" ca="1" si="53"/>
        <v>-9.4184415108323535E-3</v>
      </c>
      <c r="Q249" s="8"/>
      <c r="R249" s="8"/>
      <c r="S249" s="8"/>
    </row>
    <row r="250" spans="1:19" x14ac:dyDescent="0.2">
      <c r="A250" s="8"/>
      <c r="B250" s="8"/>
      <c r="C250" s="8"/>
      <c r="D250" s="79">
        <f t="shared" si="42"/>
        <v>0</v>
      </c>
      <c r="E250" s="79">
        <f t="shared" si="42"/>
        <v>0</v>
      </c>
      <c r="F250" s="23">
        <f t="shared" si="47"/>
        <v>0</v>
      </c>
      <c r="G250" s="23">
        <f t="shared" si="48"/>
        <v>0</v>
      </c>
      <c r="H250" s="23">
        <f t="shared" si="49"/>
        <v>0</v>
      </c>
      <c r="I250" s="23">
        <f t="shared" si="50"/>
        <v>0</v>
      </c>
      <c r="J250" s="23">
        <f t="shared" si="51"/>
        <v>0</v>
      </c>
      <c r="K250" s="23">
        <f t="shared" ca="1" si="43"/>
        <v>9.4184415108323535E-3</v>
      </c>
      <c r="L250" s="23">
        <f t="shared" ca="1" si="52"/>
        <v>8.8707040492970023E-5</v>
      </c>
      <c r="M250" s="23">
        <f t="shared" ca="1" si="44"/>
        <v>6311925249.4537907</v>
      </c>
      <c r="N250" s="23">
        <f t="shared" ca="1" si="45"/>
        <v>380668847.81071049</v>
      </c>
      <c r="O250" s="23">
        <f t="shared" ca="1" si="46"/>
        <v>161995362.47030237</v>
      </c>
      <c r="P250" s="8">
        <f t="shared" ca="1" si="53"/>
        <v>-9.4184415108323535E-3</v>
      </c>
      <c r="Q250" s="8"/>
      <c r="R250" s="8"/>
      <c r="S250" s="8"/>
    </row>
    <row r="251" spans="1:19" x14ac:dyDescent="0.2">
      <c r="A251" s="8"/>
      <c r="B251" s="8"/>
      <c r="C251" s="8"/>
      <c r="D251" s="79">
        <f t="shared" si="42"/>
        <v>0</v>
      </c>
      <c r="E251" s="79">
        <f t="shared" si="42"/>
        <v>0</v>
      </c>
      <c r="F251" s="23">
        <f t="shared" si="47"/>
        <v>0</v>
      </c>
      <c r="G251" s="23">
        <f t="shared" si="48"/>
        <v>0</v>
      </c>
      <c r="H251" s="23">
        <f t="shared" si="49"/>
        <v>0</v>
      </c>
      <c r="I251" s="23">
        <f t="shared" si="50"/>
        <v>0</v>
      </c>
      <c r="J251" s="23">
        <f t="shared" si="51"/>
        <v>0</v>
      </c>
      <c r="K251" s="23">
        <f t="shared" ca="1" si="43"/>
        <v>9.4184415108323535E-3</v>
      </c>
      <c r="L251" s="23">
        <f t="shared" ca="1" si="52"/>
        <v>8.8707040492970023E-5</v>
      </c>
      <c r="M251" s="23">
        <f t="shared" ca="1" si="44"/>
        <v>6311925249.4537907</v>
      </c>
      <c r="N251" s="23">
        <f t="shared" ca="1" si="45"/>
        <v>380668847.81071049</v>
      </c>
      <c r="O251" s="23">
        <f t="shared" ca="1" si="46"/>
        <v>161995362.47030237</v>
      </c>
      <c r="P251" s="8">
        <f t="shared" ca="1" si="53"/>
        <v>-9.4184415108323535E-3</v>
      </c>
      <c r="Q251" s="8"/>
      <c r="R251" s="8"/>
      <c r="S251" s="8"/>
    </row>
    <row r="252" spans="1:19" x14ac:dyDescent="0.2">
      <c r="A252" s="8"/>
      <c r="B252" s="8"/>
      <c r="C252" s="8"/>
      <c r="D252" s="79">
        <f t="shared" si="42"/>
        <v>0</v>
      </c>
      <c r="E252" s="79">
        <f t="shared" si="42"/>
        <v>0</v>
      </c>
      <c r="F252" s="23">
        <f t="shared" si="47"/>
        <v>0</v>
      </c>
      <c r="G252" s="23">
        <f t="shared" si="48"/>
        <v>0</v>
      </c>
      <c r="H252" s="23">
        <f t="shared" si="49"/>
        <v>0</v>
      </c>
      <c r="I252" s="23">
        <f t="shared" si="50"/>
        <v>0</v>
      </c>
      <c r="J252" s="23">
        <f t="shared" si="51"/>
        <v>0</v>
      </c>
      <c r="K252" s="23">
        <f t="shared" ca="1" si="43"/>
        <v>9.4184415108323535E-3</v>
      </c>
      <c r="L252" s="23">
        <f t="shared" ca="1" si="52"/>
        <v>8.8707040492970023E-5</v>
      </c>
      <c r="M252" s="23">
        <f t="shared" ca="1" si="44"/>
        <v>6311925249.4537907</v>
      </c>
      <c r="N252" s="23">
        <f t="shared" ca="1" si="45"/>
        <v>380668847.81071049</v>
      </c>
      <c r="O252" s="23">
        <f t="shared" ca="1" si="46"/>
        <v>161995362.47030237</v>
      </c>
      <c r="P252" s="8">
        <f t="shared" ca="1" si="53"/>
        <v>-9.4184415108323535E-3</v>
      </c>
      <c r="Q252" s="8"/>
      <c r="R252" s="8"/>
      <c r="S252" s="8"/>
    </row>
    <row r="253" spans="1:19" x14ac:dyDescent="0.2">
      <c r="A253" s="8"/>
      <c r="B253" s="8"/>
      <c r="C253" s="8"/>
      <c r="D253" s="79">
        <f t="shared" si="42"/>
        <v>0</v>
      </c>
      <c r="E253" s="79">
        <f t="shared" si="42"/>
        <v>0</v>
      </c>
      <c r="F253" s="23">
        <f t="shared" si="47"/>
        <v>0</v>
      </c>
      <c r="G253" s="23">
        <f t="shared" si="48"/>
        <v>0</v>
      </c>
      <c r="H253" s="23">
        <f t="shared" si="49"/>
        <v>0</v>
      </c>
      <c r="I253" s="23">
        <f t="shared" si="50"/>
        <v>0</v>
      </c>
      <c r="J253" s="23">
        <f t="shared" si="51"/>
        <v>0</v>
      </c>
      <c r="K253" s="23">
        <f t="shared" ca="1" si="43"/>
        <v>9.4184415108323535E-3</v>
      </c>
      <c r="L253" s="23">
        <f t="shared" ca="1" si="52"/>
        <v>8.8707040492970023E-5</v>
      </c>
      <c r="M253" s="23">
        <f t="shared" ca="1" si="44"/>
        <v>6311925249.4537907</v>
      </c>
      <c r="N253" s="23">
        <f t="shared" ca="1" si="45"/>
        <v>380668847.81071049</v>
      </c>
      <c r="O253" s="23">
        <f t="shared" ca="1" si="46"/>
        <v>161995362.47030237</v>
      </c>
      <c r="P253" s="8">
        <f t="shared" ca="1" si="53"/>
        <v>-9.4184415108323535E-3</v>
      </c>
      <c r="Q253" s="8"/>
      <c r="R253" s="8"/>
      <c r="S253" s="8"/>
    </row>
    <row r="254" spans="1:19" x14ac:dyDescent="0.2">
      <c r="A254" s="8"/>
      <c r="B254" s="8"/>
      <c r="C254" s="8"/>
      <c r="D254" s="79">
        <f t="shared" si="42"/>
        <v>0</v>
      </c>
      <c r="E254" s="79">
        <f t="shared" si="42"/>
        <v>0</v>
      </c>
      <c r="F254" s="23">
        <f t="shared" si="47"/>
        <v>0</v>
      </c>
      <c r="G254" s="23">
        <f t="shared" si="48"/>
        <v>0</v>
      </c>
      <c r="H254" s="23">
        <f t="shared" si="49"/>
        <v>0</v>
      </c>
      <c r="I254" s="23">
        <f t="shared" si="50"/>
        <v>0</v>
      </c>
      <c r="J254" s="23">
        <f t="shared" si="51"/>
        <v>0</v>
      </c>
      <c r="K254" s="23">
        <f t="shared" ca="1" si="43"/>
        <v>9.4184415108323535E-3</v>
      </c>
      <c r="L254" s="23">
        <f t="shared" ca="1" si="52"/>
        <v>8.8707040492970023E-5</v>
      </c>
      <c r="M254" s="23">
        <f t="shared" ca="1" si="44"/>
        <v>6311925249.4537907</v>
      </c>
      <c r="N254" s="23">
        <f t="shared" ca="1" si="45"/>
        <v>380668847.81071049</v>
      </c>
      <c r="O254" s="23">
        <f t="shared" ca="1" si="46"/>
        <v>161995362.47030237</v>
      </c>
      <c r="P254" s="8">
        <f t="shared" ca="1" si="53"/>
        <v>-9.4184415108323535E-3</v>
      </c>
      <c r="Q254" s="8"/>
      <c r="R254" s="8"/>
      <c r="S254" s="8"/>
    </row>
    <row r="255" spans="1:19" x14ac:dyDescent="0.2">
      <c r="A255" s="8"/>
      <c r="B255" s="8"/>
      <c r="C255" s="8"/>
      <c r="D255" s="79">
        <f t="shared" si="42"/>
        <v>0</v>
      </c>
      <c r="E255" s="79">
        <f t="shared" si="42"/>
        <v>0</v>
      </c>
      <c r="F255" s="23">
        <f t="shared" si="47"/>
        <v>0</v>
      </c>
      <c r="G255" s="23">
        <f t="shared" si="48"/>
        <v>0</v>
      </c>
      <c r="H255" s="23">
        <f t="shared" si="49"/>
        <v>0</v>
      </c>
      <c r="I255" s="23">
        <f t="shared" si="50"/>
        <v>0</v>
      </c>
      <c r="J255" s="23">
        <f t="shared" si="51"/>
        <v>0</v>
      </c>
      <c r="K255" s="23">
        <f t="shared" ca="1" si="43"/>
        <v>9.4184415108323535E-3</v>
      </c>
      <c r="L255" s="23">
        <f t="shared" ca="1" si="52"/>
        <v>8.8707040492970023E-5</v>
      </c>
      <c r="M255" s="23">
        <f t="shared" ca="1" si="44"/>
        <v>6311925249.4537907</v>
      </c>
      <c r="N255" s="23">
        <f t="shared" ca="1" si="45"/>
        <v>380668847.81071049</v>
      </c>
      <c r="O255" s="23">
        <f t="shared" ca="1" si="46"/>
        <v>161995362.47030237</v>
      </c>
      <c r="P255" s="8">
        <f t="shared" ca="1" si="53"/>
        <v>-9.4184415108323535E-3</v>
      </c>
      <c r="Q255" s="8"/>
      <c r="R255" s="8"/>
      <c r="S255" s="8"/>
    </row>
    <row r="256" spans="1:19" x14ac:dyDescent="0.2">
      <c r="A256" s="8"/>
      <c r="B256" s="8"/>
      <c r="C256" s="8"/>
      <c r="D256" s="79">
        <f t="shared" si="42"/>
        <v>0</v>
      </c>
      <c r="E256" s="79">
        <f t="shared" si="42"/>
        <v>0</v>
      </c>
      <c r="F256" s="23">
        <f t="shared" si="47"/>
        <v>0</v>
      </c>
      <c r="G256" s="23">
        <f t="shared" si="48"/>
        <v>0</v>
      </c>
      <c r="H256" s="23">
        <f t="shared" si="49"/>
        <v>0</v>
      </c>
      <c r="I256" s="23">
        <f t="shared" si="50"/>
        <v>0</v>
      </c>
      <c r="J256" s="23">
        <f t="shared" si="51"/>
        <v>0</v>
      </c>
      <c r="K256" s="23">
        <f t="shared" ca="1" si="43"/>
        <v>9.4184415108323535E-3</v>
      </c>
      <c r="L256" s="23">
        <f t="shared" ca="1" si="52"/>
        <v>8.8707040492970023E-5</v>
      </c>
      <c r="M256" s="23">
        <f t="shared" ca="1" si="44"/>
        <v>6311925249.4537907</v>
      </c>
      <c r="N256" s="23">
        <f t="shared" ca="1" si="45"/>
        <v>380668847.81071049</v>
      </c>
      <c r="O256" s="23">
        <f t="shared" ca="1" si="46"/>
        <v>161995362.47030237</v>
      </c>
      <c r="P256" s="8">
        <f t="shared" ca="1" si="53"/>
        <v>-9.4184415108323535E-3</v>
      </c>
      <c r="Q256" s="8"/>
      <c r="R256" s="8"/>
      <c r="S256" s="8"/>
    </row>
    <row r="257" spans="1:19" x14ac:dyDescent="0.2">
      <c r="A257" s="8"/>
      <c r="B257" s="8"/>
      <c r="C257" s="8"/>
      <c r="D257" s="79">
        <f t="shared" si="42"/>
        <v>0</v>
      </c>
      <c r="E257" s="79">
        <f t="shared" si="42"/>
        <v>0</v>
      </c>
      <c r="F257" s="23">
        <f t="shared" si="47"/>
        <v>0</v>
      </c>
      <c r="G257" s="23">
        <f t="shared" si="48"/>
        <v>0</v>
      </c>
      <c r="H257" s="23">
        <f t="shared" si="49"/>
        <v>0</v>
      </c>
      <c r="I257" s="23">
        <f t="shared" si="50"/>
        <v>0</v>
      </c>
      <c r="J257" s="23">
        <f t="shared" si="51"/>
        <v>0</v>
      </c>
      <c r="K257" s="23">
        <f t="shared" ca="1" si="43"/>
        <v>9.4184415108323535E-3</v>
      </c>
      <c r="L257" s="23">
        <f t="shared" ca="1" si="52"/>
        <v>8.8707040492970023E-5</v>
      </c>
      <c r="M257" s="23">
        <f t="shared" ca="1" si="44"/>
        <v>6311925249.4537907</v>
      </c>
      <c r="N257" s="23">
        <f t="shared" ca="1" si="45"/>
        <v>380668847.81071049</v>
      </c>
      <c r="O257" s="23">
        <f t="shared" ca="1" si="46"/>
        <v>161995362.47030237</v>
      </c>
      <c r="P257" s="8">
        <f t="shared" ca="1" si="53"/>
        <v>-9.4184415108323535E-3</v>
      </c>
      <c r="Q257" s="8"/>
      <c r="R257" s="8"/>
      <c r="S257" s="8"/>
    </row>
    <row r="258" spans="1:19" x14ac:dyDescent="0.2">
      <c r="A258" s="8"/>
      <c r="B258" s="8"/>
      <c r="C258" s="8"/>
      <c r="D258" s="79">
        <f t="shared" si="42"/>
        <v>0</v>
      </c>
      <c r="E258" s="79">
        <f t="shared" si="42"/>
        <v>0</v>
      </c>
      <c r="F258" s="23">
        <f t="shared" si="47"/>
        <v>0</v>
      </c>
      <c r="G258" s="23">
        <f t="shared" si="48"/>
        <v>0</v>
      </c>
      <c r="H258" s="23">
        <f t="shared" si="49"/>
        <v>0</v>
      </c>
      <c r="I258" s="23">
        <f t="shared" si="50"/>
        <v>0</v>
      </c>
      <c r="J258" s="23">
        <f t="shared" si="51"/>
        <v>0</v>
      </c>
      <c r="K258" s="23">
        <f t="shared" ca="1" si="43"/>
        <v>9.4184415108323535E-3</v>
      </c>
      <c r="L258" s="23">
        <f t="shared" ca="1" si="52"/>
        <v>8.8707040492970023E-5</v>
      </c>
      <c r="M258" s="23">
        <f t="shared" ca="1" si="44"/>
        <v>6311925249.4537907</v>
      </c>
      <c r="N258" s="23">
        <f t="shared" ca="1" si="45"/>
        <v>380668847.81071049</v>
      </c>
      <c r="O258" s="23">
        <f t="shared" ca="1" si="46"/>
        <v>161995362.47030237</v>
      </c>
      <c r="P258" s="8">
        <f t="shared" ca="1" si="53"/>
        <v>-9.4184415108323535E-3</v>
      </c>
      <c r="Q258" s="8"/>
      <c r="R258" s="8"/>
      <c r="S258" s="8"/>
    </row>
    <row r="259" spans="1:19" x14ac:dyDescent="0.2">
      <c r="A259" s="8"/>
      <c r="B259" s="8"/>
      <c r="C259" s="8"/>
      <c r="D259" s="79">
        <f t="shared" si="42"/>
        <v>0</v>
      </c>
      <c r="E259" s="79">
        <f t="shared" si="42"/>
        <v>0</v>
      </c>
      <c r="F259" s="23">
        <f t="shared" si="47"/>
        <v>0</v>
      </c>
      <c r="G259" s="23">
        <f t="shared" si="48"/>
        <v>0</v>
      </c>
      <c r="H259" s="23">
        <f t="shared" si="49"/>
        <v>0</v>
      </c>
      <c r="I259" s="23">
        <f t="shared" si="50"/>
        <v>0</v>
      </c>
      <c r="J259" s="23">
        <f t="shared" si="51"/>
        <v>0</v>
      </c>
      <c r="K259" s="23">
        <f t="shared" ca="1" si="43"/>
        <v>9.4184415108323535E-3</v>
      </c>
      <c r="L259" s="23">
        <f t="shared" ca="1" si="52"/>
        <v>8.8707040492970023E-5</v>
      </c>
      <c r="M259" s="23">
        <f t="shared" ca="1" si="44"/>
        <v>6311925249.4537907</v>
      </c>
      <c r="N259" s="23">
        <f t="shared" ca="1" si="45"/>
        <v>380668847.81071049</v>
      </c>
      <c r="O259" s="23">
        <f t="shared" ca="1" si="46"/>
        <v>161995362.47030237</v>
      </c>
      <c r="P259" s="8">
        <f t="shared" ca="1" si="53"/>
        <v>-9.4184415108323535E-3</v>
      </c>
      <c r="Q259" s="8"/>
      <c r="R259" s="8"/>
      <c r="S259" s="8"/>
    </row>
    <row r="260" spans="1:19" x14ac:dyDescent="0.2">
      <c r="A260" s="8"/>
      <c r="B260" s="8"/>
      <c r="C260" s="8"/>
      <c r="D260" s="79">
        <f t="shared" ref="D260:E323" si="54">A260/A$18</f>
        <v>0</v>
      </c>
      <c r="E260" s="79">
        <f t="shared" si="54"/>
        <v>0</v>
      </c>
      <c r="F260" s="23">
        <f t="shared" si="47"/>
        <v>0</v>
      </c>
      <c r="G260" s="23">
        <f t="shared" si="48"/>
        <v>0</v>
      </c>
      <c r="H260" s="23">
        <f t="shared" si="49"/>
        <v>0</v>
      </c>
      <c r="I260" s="23">
        <f t="shared" si="50"/>
        <v>0</v>
      </c>
      <c r="J260" s="23">
        <f t="shared" si="51"/>
        <v>0</v>
      </c>
      <c r="K260" s="23">
        <f t="shared" ca="1" si="43"/>
        <v>9.4184415108323535E-3</v>
      </c>
      <c r="L260" s="23">
        <f t="shared" ca="1" si="52"/>
        <v>8.8707040492970023E-5</v>
      </c>
      <c r="M260" s="23">
        <f t="shared" ca="1" si="44"/>
        <v>6311925249.4537907</v>
      </c>
      <c r="N260" s="23">
        <f t="shared" ca="1" si="45"/>
        <v>380668847.81071049</v>
      </c>
      <c r="O260" s="23">
        <f t="shared" ca="1" si="46"/>
        <v>161995362.47030237</v>
      </c>
      <c r="P260" s="8">
        <f t="shared" ca="1" si="53"/>
        <v>-9.4184415108323535E-3</v>
      </c>
      <c r="Q260" s="8"/>
      <c r="R260" s="8"/>
      <c r="S260" s="8"/>
    </row>
    <row r="261" spans="1:19" x14ac:dyDescent="0.2">
      <c r="A261" s="8"/>
      <c r="B261" s="8"/>
      <c r="C261" s="8"/>
      <c r="D261" s="79">
        <f t="shared" si="54"/>
        <v>0</v>
      </c>
      <c r="E261" s="79">
        <f t="shared" si="54"/>
        <v>0</v>
      </c>
      <c r="F261" s="23">
        <f t="shared" si="47"/>
        <v>0</v>
      </c>
      <c r="G261" s="23">
        <f t="shared" si="48"/>
        <v>0</v>
      </c>
      <c r="H261" s="23">
        <f t="shared" si="49"/>
        <v>0</v>
      </c>
      <c r="I261" s="23">
        <f t="shared" si="50"/>
        <v>0</v>
      </c>
      <c r="J261" s="23">
        <f t="shared" si="51"/>
        <v>0</v>
      </c>
      <c r="K261" s="23">
        <f t="shared" ca="1" si="43"/>
        <v>9.4184415108323535E-3</v>
      </c>
      <c r="L261" s="23">
        <f t="shared" ca="1" si="52"/>
        <v>8.8707040492970023E-5</v>
      </c>
      <c r="M261" s="23">
        <f t="shared" ca="1" si="44"/>
        <v>6311925249.4537907</v>
      </c>
      <c r="N261" s="23">
        <f t="shared" ca="1" si="45"/>
        <v>380668847.81071049</v>
      </c>
      <c r="O261" s="23">
        <f t="shared" ca="1" si="46"/>
        <v>161995362.47030237</v>
      </c>
      <c r="P261" s="8">
        <f t="shared" ca="1" si="53"/>
        <v>-9.4184415108323535E-3</v>
      </c>
      <c r="Q261" s="8"/>
      <c r="R261" s="8"/>
      <c r="S261" s="8"/>
    </row>
    <row r="262" spans="1:19" x14ac:dyDescent="0.2">
      <c r="A262" s="8"/>
      <c r="B262" s="8"/>
      <c r="C262" s="8"/>
      <c r="D262" s="79">
        <f t="shared" si="54"/>
        <v>0</v>
      </c>
      <c r="E262" s="79">
        <f t="shared" si="54"/>
        <v>0</v>
      </c>
      <c r="F262" s="23">
        <f t="shared" si="47"/>
        <v>0</v>
      </c>
      <c r="G262" s="23">
        <f t="shared" si="48"/>
        <v>0</v>
      </c>
      <c r="H262" s="23">
        <f t="shared" si="49"/>
        <v>0</v>
      </c>
      <c r="I262" s="23">
        <f t="shared" si="50"/>
        <v>0</v>
      </c>
      <c r="J262" s="23">
        <f t="shared" si="51"/>
        <v>0</v>
      </c>
      <c r="K262" s="23">
        <f t="shared" ca="1" si="43"/>
        <v>9.4184415108323535E-3</v>
      </c>
      <c r="L262" s="23">
        <f t="shared" ca="1" si="52"/>
        <v>8.8707040492970023E-5</v>
      </c>
      <c r="M262" s="23">
        <f t="shared" ca="1" si="44"/>
        <v>6311925249.4537907</v>
      </c>
      <c r="N262" s="23">
        <f t="shared" ca="1" si="45"/>
        <v>380668847.81071049</v>
      </c>
      <c r="O262" s="23">
        <f t="shared" ca="1" si="46"/>
        <v>161995362.47030237</v>
      </c>
      <c r="P262" s="8">
        <f t="shared" ca="1" si="53"/>
        <v>-9.4184415108323535E-3</v>
      </c>
      <c r="Q262" s="8"/>
      <c r="R262" s="8"/>
      <c r="S262" s="8"/>
    </row>
    <row r="263" spans="1:19" x14ac:dyDescent="0.2">
      <c r="A263" s="8"/>
      <c r="B263" s="8"/>
      <c r="C263" s="8"/>
      <c r="D263" s="79">
        <f t="shared" si="54"/>
        <v>0</v>
      </c>
      <c r="E263" s="79">
        <f t="shared" si="54"/>
        <v>0</v>
      </c>
      <c r="F263" s="23">
        <f t="shared" si="47"/>
        <v>0</v>
      </c>
      <c r="G263" s="23">
        <f t="shared" si="48"/>
        <v>0</v>
      </c>
      <c r="H263" s="23">
        <f t="shared" si="49"/>
        <v>0</v>
      </c>
      <c r="I263" s="23">
        <f t="shared" si="50"/>
        <v>0</v>
      </c>
      <c r="J263" s="23">
        <f t="shared" si="51"/>
        <v>0</v>
      </c>
      <c r="K263" s="23">
        <f t="shared" ca="1" si="43"/>
        <v>9.4184415108323535E-3</v>
      </c>
      <c r="L263" s="23">
        <f t="shared" ca="1" si="52"/>
        <v>8.8707040492970023E-5</v>
      </c>
      <c r="M263" s="23">
        <f t="shared" ca="1" si="44"/>
        <v>6311925249.4537907</v>
      </c>
      <c r="N263" s="23">
        <f t="shared" ca="1" si="45"/>
        <v>380668847.81071049</v>
      </c>
      <c r="O263" s="23">
        <f t="shared" ca="1" si="46"/>
        <v>161995362.47030237</v>
      </c>
      <c r="P263" s="8">
        <f t="shared" ca="1" si="53"/>
        <v>-9.4184415108323535E-3</v>
      </c>
      <c r="Q263" s="8"/>
      <c r="R263" s="8"/>
      <c r="S263" s="8"/>
    </row>
    <row r="264" spans="1:19" x14ac:dyDescent="0.2">
      <c r="A264" s="8"/>
      <c r="B264" s="8"/>
      <c r="C264" s="8"/>
      <c r="D264" s="79">
        <f t="shared" si="54"/>
        <v>0</v>
      </c>
      <c r="E264" s="79">
        <f t="shared" si="54"/>
        <v>0</v>
      </c>
      <c r="F264" s="23">
        <f t="shared" si="47"/>
        <v>0</v>
      </c>
      <c r="G264" s="23">
        <f t="shared" si="48"/>
        <v>0</v>
      </c>
      <c r="H264" s="23">
        <f t="shared" si="49"/>
        <v>0</v>
      </c>
      <c r="I264" s="23">
        <f t="shared" si="50"/>
        <v>0</v>
      </c>
      <c r="J264" s="23">
        <f t="shared" si="51"/>
        <v>0</v>
      </c>
      <c r="K264" s="23">
        <f t="shared" ca="1" si="43"/>
        <v>9.4184415108323535E-3</v>
      </c>
      <c r="L264" s="23">
        <f t="shared" ca="1" si="52"/>
        <v>8.8707040492970023E-5</v>
      </c>
      <c r="M264" s="23">
        <f t="shared" ca="1" si="44"/>
        <v>6311925249.4537907</v>
      </c>
      <c r="N264" s="23">
        <f t="shared" ca="1" si="45"/>
        <v>380668847.81071049</v>
      </c>
      <c r="O264" s="23">
        <f t="shared" ca="1" si="46"/>
        <v>161995362.47030237</v>
      </c>
      <c r="P264" s="8">
        <f t="shared" ca="1" si="53"/>
        <v>-9.4184415108323535E-3</v>
      </c>
      <c r="Q264" s="8"/>
      <c r="R264" s="8"/>
      <c r="S264" s="8"/>
    </row>
    <row r="265" spans="1:19" x14ac:dyDescent="0.2">
      <c r="A265" s="8"/>
      <c r="B265" s="8"/>
      <c r="C265" s="8"/>
      <c r="D265" s="79">
        <f t="shared" si="54"/>
        <v>0</v>
      </c>
      <c r="E265" s="79">
        <f t="shared" si="54"/>
        <v>0</v>
      </c>
      <c r="F265" s="23">
        <f t="shared" si="47"/>
        <v>0</v>
      </c>
      <c r="G265" s="23">
        <f t="shared" si="48"/>
        <v>0</v>
      </c>
      <c r="H265" s="23">
        <f t="shared" si="49"/>
        <v>0</v>
      </c>
      <c r="I265" s="23">
        <f t="shared" si="50"/>
        <v>0</v>
      </c>
      <c r="J265" s="23">
        <f t="shared" si="51"/>
        <v>0</v>
      </c>
      <c r="K265" s="23">
        <f t="shared" ca="1" si="43"/>
        <v>9.4184415108323535E-3</v>
      </c>
      <c r="L265" s="23">
        <f t="shared" ca="1" si="52"/>
        <v>8.8707040492970023E-5</v>
      </c>
      <c r="M265" s="23">
        <f t="shared" ca="1" si="44"/>
        <v>6311925249.4537907</v>
      </c>
      <c r="N265" s="23">
        <f t="shared" ca="1" si="45"/>
        <v>380668847.81071049</v>
      </c>
      <c r="O265" s="23">
        <f t="shared" ca="1" si="46"/>
        <v>161995362.47030237</v>
      </c>
      <c r="P265" s="8">
        <f t="shared" ca="1" si="53"/>
        <v>-9.4184415108323535E-3</v>
      </c>
      <c r="Q265" s="8"/>
      <c r="R265" s="8"/>
      <c r="S265" s="8"/>
    </row>
    <row r="266" spans="1:19" x14ac:dyDescent="0.2">
      <c r="A266" s="8"/>
      <c r="B266" s="8"/>
      <c r="C266" s="8"/>
      <c r="D266" s="79">
        <f t="shared" si="54"/>
        <v>0</v>
      </c>
      <c r="E266" s="79">
        <f t="shared" si="54"/>
        <v>0</v>
      </c>
      <c r="F266" s="23">
        <f t="shared" si="47"/>
        <v>0</v>
      </c>
      <c r="G266" s="23">
        <f t="shared" si="48"/>
        <v>0</v>
      </c>
      <c r="H266" s="23">
        <f t="shared" si="49"/>
        <v>0</v>
      </c>
      <c r="I266" s="23">
        <f t="shared" si="50"/>
        <v>0</v>
      </c>
      <c r="J266" s="23">
        <f t="shared" si="51"/>
        <v>0</v>
      </c>
      <c r="K266" s="23">
        <f t="shared" ca="1" si="43"/>
        <v>9.4184415108323535E-3</v>
      </c>
      <c r="L266" s="23">
        <f t="shared" ca="1" si="52"/>
        <v>8.8707040492970023E-5</v>
      </c>
      <c r="M266" s="23">
        <f t="shared" ca="1" si="44"/>
        <v>6311925249.4537907</v>
      </c>
      <c r="N266" s="23">
        <f t="shared" ca="1" si="45"/>
        <v>380668847.81071049</v>
      </c>
      <c r="O266" s="23">
        <f t="shared" ca="1" si="46"/>
        <v>161995362.47030237</v>
      </c>
      <c r="P266" s="8">
        <f t="shared" ca="1" si="53"/>
        <v>-9.4184415108323535E-3</v>
      </c>
      <c r="Q266" s="8"/>
      <c r="R266" s="8"/>
      <c r="S266" s="8"/>
    </row>
    <row r="267" spans="1:19" x14ac:dyDescent="0.2">
      <c r="A267" s="8"/>
      <c r="B267" s="8"/>
      <c r="C267" s="8"/>
      <c r="D267" s="79">
        <f t="shared" si="54"/>
        <v>0</v>
      </c>
      <c r="E267" s="79">
        <f t="shared" si="54"/>
        <v>0</v>
      </c>
      <c r="F267" s="23">
        <f t="shared" si="47"/>
        <v>0</v>
      </c>
      <c r="G267" s="23">
        <f t="shared" si="48"/>
        <v>0</v>
      </c>
      <c r="H267" s="23">
        <f t="shared" si="49"/>
        <v>0</v>
      </c>
      <c r="I267" s="23">
        <f t="shared" si="50"/>
        <v>0</v>
      </c>
      <c r="J267" s="23">
        <f t="shared" si="51"/>
        <v>0</v>
      </c>
      <c r="K267" s="23">
        <f t="shared" ca="1" si="43"/>
        <v>9.4184415108323535E-3</v>
      </c>
      <c r="L267" s="23">
        <f t="shared" ca="1" si="52"/>
        <v>8.8707040492970023E-5</v>
      </c>
      <c r="M267" s="23">
        <f t="shared" ca="1" si="44"/>
        <v>6311925249.4537907</v>
      </c>
      <c r="N267" s="23">
        <f t="shared" ca="1" si="45"/>
        <v>380668847.81071049</v>
      </c>
      <c r="O267" s="23">
        <f t="shared" ca="1" si="46"/>
        <v>161995362.47030237</v>
      </c>
      <c r="P267" s="8">
        <f t="shared" ca="1" si="53"/>
        <v>-9.4184415108323535E-3</v>
      </c>
      <c r="Q267" s="8"/>
      <c r="R267" s="8"/>
      <c r="S267" s="8"/>
    </row>
    <row r="268" spans="1:19" x14ac:dyDescent="0.2">
      <c r="A268" s="8"/>
      <c r="B268" s="8"/>
      <c r="C268" s="8"/>
      <c r="D268" s="79">
        <f t="shared" si="54"/>
        <v>0</v>
      </c>
      <c r="E268" s="79">
        <f t="shared" si="54"/>
        <v>0</v>
      </c>
      <c r="F268" s="23">
        <f t="shared" si="47"/>
        <v>0</v>
      </c>
      <c r="G268" s="23">
        <f t="shared" si="48"/>
        <v>0</v>
      </c>
      <c r="H268" s="23">
        <f t="shared" si="49"/>
        <v>0</v>
      </c>
      <c r="I268" s="23">
        <f t="shared" si="50"/>
        <v>0</v>
      </c>
      <c r="J268" s="23">
        <f t="shared" si="51"/>
        <v>0</v>
      </c>
      <c r="K268" s="23">
        <f t="shared" ca="1" si="43"/>
        <v>9.4184415108323535E-3</v>
      </c>
      <c r="L268" s="23">
        <f t="shared" ca="1" si="52"/>
        <v>8.8707040492970023E-5</v>
      </c>
      <c r="M268" s="23">
        <f t="shared" ca="1" si="44"/>
        <v>6311925249.4537907</v>
      </c>
      <c r="N268" s="23">
        <f t="shared" ca="1" si="45"/>
        <v>380668847.81071049</v>
      </c>
      <c r="O268" s="23">
        <f t="shared" ca="1" si="46"/>
        <v>161995362.47030237</v>
      </c>
      <c r="P268" s="8">
        <f t="shared" ca="1" si="53"/>
        <v>-9.4184415108323535E-3</v>
      </c>
      <c r="Q268" s="8"/>
      <c r="R268" s="8"/>
      <c r="S268" s="8"/>
    </row>
    <row r="269" spans="1:19" x14ac:dyDescent="0.2">
      <c r="A269" s="8"/>
      <c r="B269" s="8"/>
      <c r="C269" s="8"/>
      <c r="D269" s="79">
        <f t="shared" si="54"/>
        <v>0</v>
      </c>
      <c r="E269" s="79">
        <f t="shared" si="54"/>
        <v>0</v>
      </c>
      <c r="F269" s="23">
        <f t="shared" si="47"/>
        <v>0</v>
      </c>
      <c r="G269" s="23">
        <f t="shared" si="48"/>
        <v>0</v>
      </c>
      <c r="H269" s="23">
        <f t="shared" si="49"/>
        <v>0</v>
      </c>
      <c r="I269" s="23">
        <f t="shared" si="50"/>
        <v>0</v>
      </c>
      <c r="J269" s="23">
        <f t="shared" si="51"/>
        <v>0</v>
      </c>
      <c r="K269" s="23">
        <f t="shared" ca="1" si="43"/>
        <v>9.4184415108323535E-3</v>
      </c>
      <c r="L269" s="23">
        <f t="shared" ca="1" si="52"/>
        <v>8.8707040492970023E-5</v>
      </c>
      <c r="M269" s="23">
        <f t="shared" ca="1" si="44"/>
        <v>6311925249.4537907</v>
      </c>
      <c r="N269" s="23">
        <f t="shared" ca="1" si="45"/>
        <v>380668847.81071049</v>
      </c>
      <c r="O269" s="23">
        <f t="shared" ca="1" si="46"/>
        <v>161995362.47030237</v>
      </c>
      <c r="P269" s="8">
        <f t="shared" ca="1" si="53"/>
        <v>-9.4184415108323535E-3</v>
      </c>
      <c r="Q269" s="8"/>
      <c r="R269" s="8"/>
      <c r="S269" s="8"/>
    </row>
    <row r="270" spans="1:19" x14ac:dyDescent="0.2">
      <c r="A270" s="8"/>
      <c r="B270" s="8"/>
      <c r="C270" s="8"/>
      <c r="D270" s="79">
        <f t="shared" si="54"/>
        <v>0</v>
      </c>
      <c r="E270" s="79">
        <f t="shared" si="54"/>
        <v>0</v>
      </c>
      <c r="F270" s="23">
        <f t="shared" si="47"/>
        <v>0</v>
      </c>
      <c r="G270" s="23">
        <f t="shared" si="48"/>
        <v>0</v>
      </c>
      <c r="H270" s="23">
        <f t="shared" si="49"/>
        <v>0</v>
      </c>
      <c r="I270" s="23">
        <f t="shared" si="50"/>
        <v>0</v>
      </c>
      <c r="J270" s="23">
        <f t="shared" si="51"/>
        <v>0</v>
      </c>
      <c r="K270" s="23">
        <f t="shared" ca="1" si="43"/>
        <v>9.4184415108323535E-3</v>
      </c>
      <c r="L270" s="23">
        <f t="shared" ca="1" si="52"/>
        <v>8.8707040492970023E-5</v>
      </c>
      <c r="M270" s="23">
        <f t="shared" ca="1" si="44"/>
        <v>6311925249.4537907</v>
      </c>
      <c r="N270" s="23">
        <f t="shared" ca="1" si="45"/>
        <v>380668847.81071049</v>
      </c>
      <c r="O270" s="23">
        <f t="shared" ca="1" si="46"/>
        <v>161995362.47030237</v>
      </c>
      <c r="P270" s="8">
        <f t="shared" ca="1" si="53"/>
        <v>-9.4184415108323535E-3</v>
      </c>
      <c r="Q270" s="8"/>
      <c r="R270" s="8"/>
      <c r="S270" s="8"/>
    </row>
    <row r="271" spans="1:19" x14ac:dyDescent="0.2">
      <c r="A271" s="8"/>
      <c r="B271" s="8"/>
      <c r="C271" s="8"/>
      <c r="D271" s="79">
        <f t="shared" si="54"/>
        <v>0</v>
      </c>
      <c r="E271" s="79">
        <f t="shared" si="54"/>
        <v>0</v>
      </c>
      <c r="F271" s="23">
        <f t="shared" si="47"/>
        <v>0</v>
      </c>
      <c r="G271" s="23">
        <f t="shared" si="48"/>
        <v>0</v>
      </c>
      <c r="H271" s="23">
        <f t="shared" si="49"/>
        <v>0</v>
      </c>
      <c r="I271" s="23">
        <f t="shared" si="50"/>
        <v>0</v>
      </c>
      <c r="J271" s="23">
        <f t="shared" si="51"/>
        <v>0</v>
      </c>
      <c r="K271" s="23">
        <f t="shared" ca="1" si="43"/>
        <v>9.4184415108323535E-3</v>
      </c>
      <c r="L271" s="23">
        <f t="shared" ca="1" si="52"/>
        <v>8.8707040492970023E-5</v>
      </c>
      <c r="M271" s="23">
        <f t="shared" ca="1" si="44"/>
        <v>6311925249.4537907</v>
      </c>
      <c r="N271" s="23">
        <f t="shared" ca="1" si="45"/>
        <v>380668847.81071049</v>
      </c>
      <c r="O271" s="23">
        <f t="shared" ca="1" si="46"/>
        <v>161995362.47030237</v>
      </c>
      <c r="P271" s="8">
        <f t="shared" ca="1" si="53"/>
        <v>-9.4184415108323535E-3</v>
      </c>
      <c r="Q271" s="8"/>
      <c r="R271" s="8"/>
      <c r="S271" s="8"/>
    </row>
    <row r="272" spans="1:19" x14ac:dyDescent="0.2">
      <c r="A272" s="8"/>
      <c r="B272" s="8"/>
      <c r="C272" s="8"/>
      <c r="D272" s="79">
        <f t="shared" si="54"/>
        <v>0</v>
      </c>
      <c r="E272" s="79">
        <f t="shared" si="54"/>
        <v>0</v>
      </c>
      <c r="F272" s="23">
        <f t="shared" si="47"/>
        <v>0</v>
      </c>
      <c r="G272" s="23">
        <f t="shared" si="48"/>
        <v>0</v>
      </c>
      <c r="H272" s="23">
        <f t="shared" si="49"/>
        <v>0</v>
      </c>
      <c r="I272" s="23">
        <f t="shared" si="50"/>
        <v>0</v>
      </c>
      <c r="J272" s="23">
        <f t="shared" si="51"/>
        <v>0</v>
      </c>
      <c r="K272" s="23">
        <f t="shared" ca="1" si="43"/>
        <v>9.4184415108323535E-3</v>
      </c>
      <c r="L272" s="23">
        <f t="shared" ca="1" si="52"/>
        <v>8.8707040492970023E-5</v>
      </c>
      <c r="M272" s="23">
        <f t="shared" ca="1" si="44"/>
        <v>6311925249.4537907</v>
      </c>
      <c r="N272" s="23">
        <f t="shared" ca="1" si="45"/>
        <v>380668847.81071049</v>
      </c>
      <c r="O272" s="23">
        <f t="shared" ca="1" si="46"/>
        <v>161995362.47030237</v>
      </c>
      <c r="P272" s="8">
        <f t="shared" ca="1" si="53"/>
        <v>-9.4184415108323535E-3</v>
      </c>
      <c r="Q272" s="8"/>
      <c r="R272" s="8"/>
      <c r="S272" s="8"/>
    </row>
    <row r="273" spans="1:19" x14ac:dyDescent="0.2">
      <c r="A273" s="8"/>
      <c r="B273" s="8"/>
      <c r="C273" s="8"/>
      <c r="D273" s="79">
        <f t="shared" si="54"/>
        <v>0</v>
      </c>
      <c r="E273" s="79">
        <f t="shared" si="54"/>
        <v>0</v>
      </c>
      <c r="F273" s="23">
        <f t="shared" si="47"/>
        <v>0</v>
      </c>
      <c r="G273" s="23">
        <f t="shared" si="48"/>
        <v>0</v>
      </c>
      <c r="H273" s="23">
        <f t="shared" si="49"/>
        <v>0</v>
      </c>
      <c r="I273" s="23">
        <f t="shared" si="50"/>
        <v>0</v>
      </c>
      <c r="J273" s="23">
        <f t="shared" si="51"/>
        <v>0</v>
      </c>
      <c r="K273" s="23">
        <f t="shared" ca="1" si="43"/>
        <v>9.4184415108323535E-3</v>
      </c>
      <c r="L273" s="23">
        <f t="shared" ca="1" si="52"/>
        <v>8.8707040492970023E-5</v>
      </c>
      <c r="M273" s="23">
        <f t="shared" ca="1" si="44"/>
        <v>6311925249.4537907</v>
      </c>
      <c r="N273" s="23">
        <f t="shared" ca="1" si="45"/>
        <v>380668847.81071049</v>
      </c>
      <c r="O273" s="23">
        <f t="shared" ca="1" si="46"/>
        <v>161995362.47030237</v>
      </c>
      <c r="P273" s="8">
        <f t="shared" ca="1" si="53"/>
        <v>-9.4184415108323535E-3</v>
      </c>
      <c r="Q273" s="8"/>
      <c r="R273" s="8"/>
      <c r="S273" s="8"/>
    </row>
    <row r="274" spans="1:19" x14ac:dyDescent="0.2">
      <c r="A274" s="8"/>
      <c r="B274" s="8"/>
      <c r="C274" s="8"/>
      <c r="D274" s="79">
        <f t="shared" si="54"/>
        <v>0</v>
      </c>
      <c r="E274" s="79">
        <f t="shared" si="54"/>
        <v>0</v>
      </c>
      <c r="F274" s="23">
        <f t="shared" si="47"/>
        <v>0</v>
      </c>
      <c r="G274" s="23">
        <f t="shared" si="48"/>
        <v>0</v>
      </c>
      <c r="H274" s="23">
        <f t="shared" si="49"/>
        <v>0</v>
      </c>
      <c r="I274" s="23">
        <f t="shared" si="50"/>
        <v>0</v>
      </c>
      <c r="J274" s="23">
        <f t="shared" si="51"/>
        <v>0</v>
      </c>
      <c r="K274" s="23">
        <f t="shared" ca="1" si="43"/>
        <v>9.4184415108323535E-3</v>
      </c>
      <c r="L274" s="23">
        <f t="shared" ca="1" si="52"/>
        <v>8.8707040492970023E-5</v>
      </c>
      <c r="M274" s="23">
        <f t="shared" ca="1" si="44"/>
        <v>6311925249.4537907</v>
      </c>
      <c r="N274" s="23">
        <f t="shared" ca="1" si="45"/>
        <v>380668847.81071049</v>
      </c>
      <c r="O274" s="23">
        <f t="shared" ca="1" si="46"/>
        <v>161995362.47030237</v>
      </c>
      <c r="P274" s="8">
        <f t="shared" ca="1" si="53"/>
        <v>-9.4184415108323535E-3</v>
      </c>
      <c r="Q274" s="8"/>
      <c r="R274" s="8"/>
      <c r="S274" s="8"/>
    </row>
    <row r="275" spans="1:19" x14ac:dyDescent="0.2">
      <c r="A275" s="8"/>
      <c r="B275" s="8"/>
      <c r="C275" s="8"/>
      <c r="D275" s="79">
        <f t="shared" si="54"/>
        <v>0</v>
      </c>
      <c r="E275" s="79">
        <f t="shared" si="54"/>
        <v>0</v>
      </c>
      <c r="F275" s="23">
        <f t="shared" si="47"/>
        <v>0</v>
      </c>
      <c r="G275" s="23">
        <f t="shared" si="48"/>
        <v>0</v>
      </c>
      <c r="H275" s="23">
        <f t="shared" si="49"/>
        <v>0</v>
      </c>
      <c r="I275" s="23">
        <f t="shared" si="50"/>
        <v>0</v>
      </c>
      <c r="J275" s="23">
        <f t="shared" si="51"/>
        <v>0</v>
      </c>
      <c r="K275" s="23">
        <f t="shared" ca="1" si="43"/>
        <v>9.4184415108323535E-3</v>
      </c>
      <c r="L275" s="23">
        <f t="shared" ca="1" si="52"/>
        <v>8.8707040492970023E-5</v>
      </c>
      <c r="M275" s="23">
        <f t="shared" ca="1" si="44"/>
        <v>6311925249.4537907</v>
      </c>
      <c r="N275" s="23">
        <f t="shared" ca="1" si="45"/>
        <v>380668847.81071049</v>
      </c>
      <c r="O275" s="23">
        <f t="shared" ca="1" si="46"/>
        <v>161995362.47030237</v>
      </c>
      <c r="P275" s="8">
        <f t="shared" ca="1" si="53"/>
        <v>-9.4184415108323535E-3</v>
      </c>
      <c r="Q275" s="8"/>
      <c r="R275" s="8"/>
      <c r="S275" s="8"/>
    </row>
    <row r="276" spans="1:19" x14ac:dyDescent="0.2">
      <c r="A276" s="8"/>
      <c r="B276" s="8"/>
      <c r="C276" s="8"/>
      <c r="D276" s="79">
        <f t="shared" si="54"/>
        <v>0</v>
      </c>
      <c r="E276" s="79">
        <f t="shared" si="54"/>
        <v>0</v>
      </c>
      <c r="F276" s="23">
        <f t="shared" si="47"/>
        <v>0</v>
      </c>
      <c r="G276" s="23">
        <f t="shared" si="48"/>
        <v>0</v>
      </c>
      <c r="H276" s="23">
        <f t="shared" si="49"/>
        <v>0</v>
      </c>
      <c r="I276" s="23">
        <f t="shared" si="50"/>
        <v>0</v>
      </c>
      <c r="J276" s="23">
        <f t="shared" si="51"/>
        <v>0</v>
      </c>
      <c r="K276" s="23">
        <f t="shared" ca="1" si="43"/>
        <v>9.4184415108323535E-3</v>
      </c>
      <c r="L276" s="23">
        <f t="shared" ca="1" si="52"/>
        <v>8.8707040492970023E-5</v>
      </c>
      <c r="M276" s="23">
        <f t="shared" ca="1" si="44"/>
        <v>6311925249.4537907</v>
      </c>
      <c r="N276" s="23">
        <f t="shared" ca="1" si="45"/>
        <v>380668847.81071049</v>
      </c>
      <c r="O276" s="23">
        <f t="shared" ca="1" si="46"/>
        <v>161995362.47030237</v>
      </c>
      <c r="P276" s="8">
        <f t="shared" ca="1" si="53"/>
        <v>-9.4184415108323535E-3</v>
      </c>
      <c r="Q276" s="8"/>
      <c r="R276" s="8"/>
      <c r="S276" s="8"/>
    </row>
    <row r="277" spans="1:19" x14ac:dyDescent="0.2">
      <c r="A277" s="8"/>
      <c r="B277" s="8"/>
      <c r="C277" s="8"/>
      <c r="D277" s="79">
        <f t="shared" si="54"/>
        <v>0</v>
      </c>
      <c r="E277" s="79">
        <f t="shared" si="54"/>
        <v>0</v>
      </c>
      <c r="F277" s="23">
        <f t="shared" si="47"/>
        <v>0</v>
      </c>
      <c r="G277" s="23">
        <f t="shared" si="48"/>
        <v>0</v>
      </c>
      <c r="H277" s="23">
        <f t="shared" si="49"/>
        <v>0</v>
      </c>
      <c r="I277" s="23">
        <f t="shared" si="50"/>
        <v>0</v>
      </c>
      <c r="J277" s="23">
        <f t="shared" si="51"/>
        <v>0</v>
      </c>
      <c r="K277" s="23">
        <f t="shared" ref="K277:K341" ca="1" si="55">+E$4+E$5*D277+E$6*D277^2</f>
        <v>9.4184415108323535E-3</v>
      </c>
      <c r="L277" s="23">
        <f t="shared" ca="1" si="52"/>
        <v>8.8707040492970023E-5</v>
      </c>
      <c r="M277" s="23">
        <f t="shared" ref="M277:M340" ca="1" si="56">(M$1-M$2*D277+M$3*F277)^2</f>
        <v>6311925249.4537907</v>
      </c>
      <c r="N277" s="23">
        <f t="shared" ref="N277:N340" ca="1" si="57">(-M$2+M$4*D277-M$5*F277)^2</f>
        <v>380668847.81071049</v>
      </c>
      <c r="O277" s="23">
        <f t="shared" ref="O277:O340" ca="1" si="58">+(M$3-D277*M$5+F277*M$6)^2</f>
        <v>161995362.47030237</v>
      </c>
      <c r="P277" s="8">
        <f t="shared" ca="1" si="53"/>
        <v>-9.4184415108323535E-3</v>
      </c>
      <c r="Q277" s="8"/>
      <c r="R277" s="8"/>
      <c r="S277" s="8"/>
    </row>
    <row r="278" spans="1:19" x14ac:dyDescent="0.2">
      <c r="A278" s="8"/>
      <c r="B278" s="8"/>
      <c r="C278" s="8"/>
      <c r="D278" s="79">
        <f t="shared" si="54"/>
        <v>0</v>
      </c>
      <c r="E278" s="79">
        <f t="shared" si="54"/>
        <v>0</v>
      </c>
      <c r="F278" s="23">
        <f t="shared" ref="F278:F341" si="59">D278*D278</f>
        <v>0</v>
      </c>
      <c r="G278" s="23">
        <f t="shared" ref="G278:G341" si="60">D278*F278</f>
        <v>0</v>
      </c>
      <c r="H278" s="23">
        <f t="shared" ref="H278:H341" si="61">F278*F278</f>
        <v>0</v>
      </c>
      <c r="I278" s="23">
        <f t="shared" ref="I278:I341" si="62">E278*D278</f>
        <v>0</v>
      </c>
      <c r="J278" s="23">
        <f t="shared" ref="J278:J341" si="63">I278*D278</f>
        <v>0</v>
      </c>
      <c r="K278" s="23">
        <f t="shared" ca="1" si="55"/>
        <v>9.4184415108323535E-3</v>
      </c>
      <c r="L278" s="23">
        <f t="shared" ref="L278:L341" ca="1" si="64">+(K278-E278)^2</f>
        <v>8.8707040492970023E-5</v>
      </c>
      <c r="M278" s="23">
        <f t="shared" ca="1" si="56"/>
        <v>6311925249.4537907</v>
      </c>
      <c r="N278" s="23">
        <f t="shared" ca="1" si="57"/>
        <v>380668847.81071049</v>
      </c>
      <c r="O278" s="23">
        <f t="shared" ca="1" si="58"/>
        <v>161995362.47030237</v>
      </c>
      <c r="P278" s="8">
        <f t="shared" ref="P278:P341" ca="1" si="65">+E278-K278</f>
        <v>-9.4184415108323535E-3</v>
      </c>
      <c r="Q278" s="8"/>
      <c r="R278" s="8"/>
      <c r="S278" s="8"/>
    </row>
    <row r="279" spans="1:19" x14ac:dyDescent="0.2">
      <c r="A279" s="8"/>
      <c r="B279" s="8"/>
      <c r="C279" s="8"/>
      <c r="D279" s="79">
        <f t="shared" si="54"/>
        <v>0</v>
      </c>
      <c r="E279" s="79">
        <f t="shared" si="54"/>
        <v>0</v>
      </c>
      <c r="F279" s="23">
        <f t="shared" si="59"/>
        <v>0</v>
      </c>
      <c r="G279" s="23">
        <f t="shared" si="60"/>
        <v>0</v>
      </c>
      <c r="H279" s="23">
        <f t="shared" si="61"/>
        <v>0</v>
      </c>
      <c r="I279" s="23">
        <f t="shared" si="62"/>
        <v>0</v>
      </c>
      <c r="J279" s="23">
        <f t="shared" si="63"/>
        <v>0</v>
      </c>
      <c r="K279" s="23">
        <f t="shared" ca="1" si="55"/>
        <v>9.4184415108323535E-3</v>
      </c>
      <c r="L279" s="23">
        <f t="shared" ca="1" si="64"/>
        <v>8.8707040492970023E-5</v>
      </c>
      <c r="M279" s="23">
        <f t="shared" ca="1" si="56"/>
        <v>6311925249.4537907</v>
      </c>
      <c r="N279" s="23">
        <f t="shared" ca="1" si="57"/>
        <v>380668847.81071049</v>
      </c>
      <c r="O279" s="23">
        <f t="shared" ca="1" si="58"/>
        <v>161995362.47030237</v>
      </c>
      <c r="P279" s="8">
        <f t="shared" ca="1" si="65"/>
        <v>-9.4184415108323535E-3</v>
      </c>
      <c r="Q279" s="8"/>
      <c r="R279" s="8"/>
      <c r="S279" s="8"/>
    </row>
    <row r="280" spans="1:19" x14ac:dyDescent="0.2">
      <c r="A280" s="8"/>
      <c r="B280" s="8"/>
      <c r="C280" s="8"/>
      <c r="D280" s="79">
        <f t="shared" si="54"/>
        <v>0</v>
      </c>
      <c r="E280" s="79">
        <f t="shared" si="54"/>
        <v>0</v>
      </c>
      <c r="F280" s="23">
        <f t="shared" si="59"/>
        <v>0</v>
      </c>
      <c r="G280" s="23">
        <f t="shared" si="60"/>
        <v>0</v>
      </c>
      <c r="H280" s="23">
        <f t="shared" si="61"/>
        <v>0</v>
      </c>
      <c r="I280" s="23">
        <f t="shared" si="62"/>
        <v>0</v>
      </c>
      <c r="J280" s="23">
        <f t="shared" si="63"/>
        <v>0</v>
      </c>
      <c r="K280" s="23">
        <f t="shared" ca="1" si="55"/>
        <v>9.4184415108323535E-3</v>
      </c>
      <c r="L280" s="23">
        <f t="shared" ca="1" si="64"/>
        <v>8.8707040492970023E-5</v>
      </c>
      <c r="M280" s="23">
        <f t="shared" ca="1" si="56"/>
        <v>6311925249.4537907</v>
      </c>
      <c r="N280" s="23">
        <f t="shared" ca="1" si="57"/>
        <v>380668847.81071049</v>
      </c>
      <c r="O280" s="23">
        <f t="shared" ca="1" si="58"/>
        <v>161995362.47030237</v>
      </c>
      <c r="P280" s="8">
        <f t="shared" ca="1" si="65"/>
        <v>-9.4184415108323535E-3</v>
      </c>
      <c r="Q280" s="8"/>
      <c r="R280" s="8"/>
      <c r="S280" s="8"/>
    </row>
    <row r="281" spans="1:19" x14ac:dyDescent="0.2">
      <c r="A281" s="8"/>
      <c r="B281" s="8"/>
      <c r="C281" s="8"/>
      <c r="D281" s="79">
        <f t="shared" si="54"/>
        <v>0</v>
      </c>
      <c r="E281" s="79">
        <f t="shared" si="54"/>
        <v>0</v>
      </c>
      <c r="F281" s="23">
        <f t="shared" si="59"/>
        <v>0</v>
      </c>
      <c r="G281" s="23">
        <f t="shared" si="60"/>
        <v>0</v>
      </c>
      <c r="H281" s="23">
        <f t="shared" si="61"/>
        <v>0</v>
      </c>
      <c r="I281" s="23">
        <f t="shared" si="62"/>
        <v>0</v>
      </c>
      <c r="J281" s="23">
        <f t="shared" si="63"/>
        <v>0</v>
      </c>
      <c r="K281" s="23">
        <f t="shared" ca="1" si="55"/>
        <v>9.4184415108323535E-3</v>
      </c>
      <c r="L281" s="23">
        <f t="shared" ca="1" si="64"/>
        <v>8.8707040492970023E-5</v>
      </c>
      <c r="M281" s="23">
        <f t="shared" ca="1" si="56"/>
        <v>6311925249.4537907</v>
      </c>
      <c r="N281" s="23">
        <f t="shared" ca="1" si="57"/>
        <v>380668847.81071049</v>
      </c>
      <c r="O281" s="23">
        <f t="shared" ca="1" si="58"/>
        <v>161995362.47030237</v>
      </c>
      <c r="P281" s="8">
        <f t="shared" ca="1" si="65"/>
        <v>-9.4184415108323535E-3</v>
      </c>
      <c r="Q281" s="8"/>
      <c r="R281" s="8"/>
      <c r="S281" s="8"/>
    </row>
    <row r="282" spans="1:19" x14ac:dyDescent="0.2">
      <c r="A282" s="8"/>
      <c r="B282" s="8"/>
      <c r="C282" s="8"/>
      <c r="D282" s="79">
        <f t="shared" si="54"/>
        <v>0</v>
      </c>
      <c r="E282" s="79">
        <f t="shared" si="54"/>
        <v>0</v>
      </c>
      <c r="F282" s="23">
        <f t="shared" si="59"/>
        <v>0</v>
      </c>
      <c r="G282" s="23">
        <f t="shared" si="60"/>
        <v>0</v>
      </c>
      <c r="H282" s="23">
        <f t="shared" si="61"/>
        <v>0</v>
      </c>
      <c r="I282" s="23">
        <f t="shared" si="62"/>
        <v>0</v>
      </c>
      <c r="J282" s="23">
        <f t="shared" si="63"/>
        <v>0</v>
      </c>
      <c r="K282" s="23">
        <f t="shared" ca="1" si="55"/>
        <v>9.4184415108323535E-3</v>
      </c>
      <c r="L282" s="23">
        <f t="shared" ca="1" si="64"/>
        <v>8.8707040492970023E-5</v>
      </c>
      <c r="M282" s="23">
        <f t="shared" ca="1" si="56"/>
        <v>6311925249.4537907</v>
      </c>
      <c r="N282" s="23">
        <f t="shared" ca="1" si="57"/>
        <v>380668847.81071049</v>
      </c>
      <c r="O282" s="23">
        <f t="shared" ca="1" si="58"/>
        <v>161995362.47030237</v>
      </c>
      <c r="P282" s="8">
        <f t="shared" ca="1" si="65"/>
        <v>-9.4184415108323535E-3</v>
      </c>
      <c r="Q282" s="8"/>
      <c r="R282" s="8"/>
      <c r="S282" s="8"/>
    </row>
    <row r="283" spans="1:19" x14ac:dyDescent="0.2">
      <c r="A283" s="8"/>
      <c r="B283" s="8"/>
      <c r="C283" s="8"/>
      <c r="D283" s="79">
        <f t="shared" si="54"/>
        <v>0</v>
      </c>
      <c r="E283" s="79">
        <f t="shared" si="54"/>
        <v>0</v>
      </c>
      <c r="F283" s="23">
        <f t="shared" si="59"/>
        <v>0</v>
      </c>
      <c r="G283" s="23">
        <f t="shared" si="60"/>
        <v>0</v>
      </c>
      <c r="H283" s="23">
        <f t="shared" si="61"/>
        <v>0</v>
      </c>
      <c r="I283" s="23">
        <f t="shared" si="62"/>
        <v>0</v>
      </c>
      <c r="J283" s="23">
        <f t="shared" si="63"/>
        <v>0</v>
      </c>
      <c r="K283" s="23">
        <f t="shared" ca="1" si="55"/>
        <v>9.4184415108323535E-3</v>
      </c>
      <c r="L283" s="23">
        <f t="shared" ca="1" si="64"/>
        <v>8.8707040492970023E-5</v>
      </c>
      <c r="M283" s="23">
        <f t="shared" ca="1" si="56"/>
        <v>6311925249.4537907</v>
      </c>
      <c r="N283" s="23">
        <f t="shared" ca="1" si="57"/>
        <v>380668847.81071049</v>
      </c>
      <c r="O283" s="23">
        <f t="shared" ca="1" si="58"/>
        <v>161995362.47030237</v>
      </c>
      <c r="P283" s="8">
        <f t="shared" ca="1" si="65"/>
        <v>-9.4184415108323535E-3</v>
      </c>
      <c r="Q283" s="8"/>
      <c r="R283" s="8"/>
      <c r="S283" s="8"/>
    </row>
    <row r="284" spans="1:19" x14ac:dyDescent="0.2">
      <c r="A284" s="8"/>
      <c r="B284" s="8"/>
      <c r="C284" s="8"/>
      <c r="D284" s="79">
        <f t="shared" si="54"/>
        <v>0</v>
      </c>
      <c r="E284" s="79">
        <f t="shared" si="54"/>
        <v>0</v>
      </c>
      <c r="F284" s="23">
        <f t="shared" si="59"/>
        <v>0</v>
      </c>
      <c r="G284" s="23">
        <f t="shared" si="60"/>
        <v>0</v>
      </c>
      <c r="H284" s="23">
        <f t="shared" si="61"/>
        <v>0</v>
      </c>
      <c r="I284" s="23">
        <f t="shared" si="62"/>
        <v>0</v>
      </c>
      <c r="J284" s="23">
        <f t="shared" si="63"/>
        <v>0</v>
      </c>
      <c r="K284" s="23">
        <f t="shared" ca="1" si="55"/>
        <v>9.4184415108323535E-3</v>
      </c>
      <c r="L284" s="23">
        <f t="shared" ca="1" si="64"/>
        <v>8.8707040492970023E-5</v>
      </c>
      <c r="M284" s="23">
        <f t="shared" ca="1" si="56"/>
        <v>6311925249.4537907</v>
      </c>
      <c r="N284" s="23">
        <f t="shared" ca="1" si="57"/>
        <v>380668847.81071049</v>
      </c>
      <c r="O284" s="23">
        <f t="shared" ca="1" si="58"/>
        <v>161995362.47030237</v>
      </c>
      <c r="P284" s="8">
        <f t="shared" ca="1" si="65"/>
        <v>-9.4184415108323535E-3</v>
      </c>
      <c r="Q284" s="8"/>
      <c r="R284" s="8"/>
      <c r="S284" s="8"/>
    </row>
    <row r="285" spans="1:19" x14ac:dyDescent="0.2">
      <c r="A285" s="8"/>
      <c r="B285" s="8"/>
      <c r="C285" s="8"/>
      <c r="D285" s="79">
        <f t="shared" si="54"/>
        <v>0</v>
      </c>
      <c r="E285" s="79">
        <f t="shared" si="54"/>
        <v>0</v>
      </c>
      <c r="F285" s="23">
        <f t="shared" si="59"/>
        <v>0</v>
      </c>
      <c r="G285" s="23">
        <f t="shared" si="60"/>
        <v>0</v>
      </c>
      <c r="H285" s="23">
        <f t="shared" si="61"/>
        <v>0</v>
      </c>
      <c r="I285" s="23">
        <f t="shared" si="62"/>
        <v>0</v>
      </c>
      <c r="J285" s="23">
        <f t="shared" si="63"/>
        <v>0</v>
      </c>
      <c r="K285" s="23">
        <f t="shared" ca="1" si="55"/>
        <v>9.4184415108323535E-3</v>
      </c>
      <c r="L285" s="23">
        <f t="shared" ca="1" si="64"/>
        <v>8.8707040492970023E-5</v>
      </c>
      <c r="M285" s="23">
        <f t="shared" ca="1" si="56"/>
        <v>6311925249.4537907</v>
      </c>
      <c r="N285" s="23">
        <f t="shared" ca="1" si="57"/>
        <v>380668847.81071049</v>
      </c>
      <c r="O285" s="23">
        <f t="shared" ca="1" si="58"/>
        <v>161995362.47030237</v>
      </c>
      <c r="P285" s="8">
        <f t="shared" ca="1" si="65"/>
        <v>-9.4184415108323535E-3</v>
      </c>
      <c r="Q285" s="8"/>
      <c r="R285" s="8"/>
      <c r="S285" s="8"/>
    </row>
    <row r="286" spans="1:19" x14ac:dyDescent="0.2">
      <c r="A286" s="8"/>
      <c r="B286" s="8"/>
      <c r="C286" s="8"/>
      <c r="D286" s="79">
        <f t="shared" si="54"/>
        <v>0</v>
      </c>
      <c r="E286" s="79">
        <f t="shared" si="54"/>
        <v>0</v>
      </c>
      <c r="F286" s="23">
        <f t="shared" si="59"/>
        <v>0</v>
      </c>
      <c r="G286" s="23">
        <f t="shared" si="60"/>
        <v>0</v>
      </c>
      <c r="H286" s="23">
        <f t="shared" si="61"/>
        <v>0</v>
      </c>
      <c r="I286" s="23">
        <f t="shared" si="62"/>
        <v>0</v>
      </c>
      <c r="J286" s="23">
        <f t="shared" si="63"/>
        <v>0</v>
      </c>
      <c r="K286" s="23">
        <f t="shared" ca="1" si="55"/>
        <v>9.4184415108323535E-3</v>
      </c>
      <c r="L286" s="23">
        <f t="shared" ca="1" si="64"/>
        <v>8.8707040492970023E-5</v>
      </c>
      <c r="M286" s="23">
        <f t="shared" ca="1" si="56"/>
        <v>6311925249.4537907</v>
      </c>
      <c r="N286" s="23">
        <f t="shared" ca="1" si="57"/>
        <v>380668847.81071049</v>
      </c>
      <c r="O286" s="23">
        <f t="shared" ca="1" si="58"/>
        <v>161995362.47030237</v>
      </c>
      <c r="P286" s="8">
        <f t="shared" ca="1" si="65"/>
        <v>-9.4184415108323535E-3</v>
      </c>
      <c r="Q286" s="8"/>
      <c r="R286" s="8"/>
      <c r="S286" s="8"/>
    </row>
    <row r="287" spans="1:19" x14ac:dyDescent="0.2">
      <c r="A287" s="8"/>
      <c r="B287" s="8"/>
      <c r="C287" s="8"/>
      <c r="D287" s="79">
        <f t="shared" si="54"/>
        <v>0</v>
      </c>
      <c r="E287" s="79">
        <f t="shared" si="54"/>
        <v>0</v>
      </c>
      <c r="F287" s="23">
        <f t="shared" si="59"/>
        <v>0</v>
      </c>
      <c r="G287" s="23">
        <f t="shared" si="60"/>
        <v>0</v>
      </c>
      <c r="H287" s="23">
        <f t="shared" si="61"/>
        <v>0</v>
      </c>
      <c r="I287" s="23">
        <f t="shared" si="62"/>
        <v>0</v>
      </c>
      <c r="J287" s="23">
        <f t="shared" si="63"/>
        <v>0</v>
      </c>
      <c r="K287" s="23">
        <f t="shared" ca="1" si="55"/>
        <v>9.4184415108323535E-3</v>
      </c>
      <c r="L287" s="23">
        <f t="shared" ca="1" si="64"/>
        <v>8.8707040492970023E-5</v>
      </c>
      <c r="M287" s="23">
        <f t="shared" ca="1" si="56"/>
        <v>6311925249.4537907</v>
      </c>
      <c r="N287" s="23">
        <f t="shared" ca="1" si="57"/>
        <v>380668847.81071049</v>
      </c>
      <c r="O287" s="23">
        <f t="shared" ca="1" si="58"/>
        <v>161995362.47030237</v>
      </c>
      <c r="P287" s="8">
        <f t="shared" ca="1" si="65"/>
        <v>-9.4184415108323535E-3</v>
      </c>
      <c r="Q287" s="8"/>
      <c r="R287" s="8"/>
      <c r="S287" s="8"/>
    </row>
    <row r="288" spans="1:19" x14ac:dyDescent="0.2">
      <c r="A288" s="8"/>
      <c r="B288" s="8"/>
      <c r="C288" s="8"/>
      <c r="D288" s="79">
        <f t="shared" si="54"/>
        <v>0</v>
      </c>
      <c r="E288" s="79">
        <f t="shared" si="54"/>
        <v>0</v>
      </c>
      <c r="F288" s="23">
        <f t="shared" si="59"/>
        <v>0</v>
      </c>
      <c r="G288" s="23">
        <f t="shared" si="60"/>
        <v>0</v>
      </c>
      <c r="H288" s="23">
        <f t="shared" si="61"/>
        <v>0</v>
      </c>
      <c r="I288" s="23">
        <f t="shared" si="62"/>
        <v>0</v>
      </c>
      <c r="J288" s="23">
        <f t="shared" si="63"/>
        <v>0</v>
      </c>
      <c r="K288" s="23">
        <f t="shared" ca="1" si="55"/>
        <v>9.4184415108323535E-3</v>
      </c>
      <c r="L288" s="23">
        <f t="shared" ca="1" si="64"/>
        <v>8.8707040492970023E-5</v>
      </c>
      <c r="M288" s="23">
        <f t="shared" ca="1" si="56"/>
        <v>6311925249.4537907</v>
      </c>
      <c r="N288" s="23">
        <f t="shared" ca="1" si="57"/>
        <v>380668847.81071049</v>
      </c>
      <c r="O288" s="23">
        <f t="shared" ca="1" si="58"/>
        <v>161995362.47030237</v>
      </c>
      <c r="P288" s="8">
        <f t="shared" ca="1" si="65"/>
        <v>-9.4184415108323535E-3</v>
      </c>
      <c r="Q288" s="8"/>
      <c r="R288" s="8"/>
      <c r="S288" s="8"/>
    </row>
    <row r="289" spans="1:19" x14ac:dyDescent="0.2">
      <c r="A289" s="8"/>
      <c r="B289" s="8"/>
      <c r="C289" s="8"/>
      <c r="D289" s="79">
        <f t="shared" si="54"/>
        <v>0</v>
      </c>
      <c r="E289" s="79">
        <f t="shared" si="54"/>
        <v>0</v>
      </c>
      <c r="F289" s="23">
        <f t="shared" si="59"/>
        <v>0</v>
      </c>
      <c r="G289" s="23">
        <f t="shared" si="60"/>
        <v>0</v>
      </c>
      <c r="H289" s="23">
        <f t="shared" si="61"/>
        <v>0</v>
      </c>
      <c r="I289" s="23">
        <f t="shared" si="62"/>
        <v>0</v>
      </c>
      <c r="J289" s="23">
        <f t="shared" si="63"/>
        <v>0</v>
      </c>
      <c r="K289" s="23">
        <f t="shared" ca="1" si="55"/>
        <v>9.4184415108323535E-3</v>
      </c>
      <c r="L289" s="23">
        <f t="shared" ca="1" si="64"/>
        <v>8.8707040492970023E-5</v>
      </c>
      <c r="M289" s="23">
        <f t="shared" ca="1" si="56"/>
        <v>6311925249.4537907</v>
      </c>
      <c r="N289" s="23">
        <f t="shared" ca="1" si="57"/>
        <v>380668847.81071049</v>
      </c>
      <c r="O289" s="23">
        <f t="shared" ca="1" si="58"/>
        <v>161995362.47030237</v>
      </c>
      <c r="P289" s="8">
        <f t="shared" ca="1" si="65"/>
        <v>-9.4184415108323535E-3</v>
      </c>
      <c r="Q289" s="8"/>
      <c r="R289" s="8"/>
      <c r="S289" s="8"/>
    </row>
    <row r="290" spans="1:19" x14ac:dyDescent="0.2">
      <c r="A290" s="8"/>
      <c r="B290" s="8"/>
      <c r="C290" s="8"/>
      <c r="D290" s="79">
        <f t="shared" si="54"/>
        <v>0</v>
      </c>
      <c r="E290" s="79">
        <f t="shared" si="54"/>
        <v>0</v>
      </c>
      <c r="F290" s="23">
        <f t="shared" si="59"/>
        <v>0</v>
      </c>
      <c r="G290" s="23">
        <f t="shared" si="60"/>
        <v>0</v>
      </c>
      <c r="H290" s="23">
        <f t="shared" si="61"/>
        <v>0</v>
      </c>
      <c r="I290" s="23">
        <f t="shared" si="62"/>
        <v>0</v>
      </c>
      <c r="J290" s="23">
        <f t="shared" si="63"/>
        <v>0</v>
      </c>
      <c r="K290" s="23">
        <f t="shared" ca="1" si="55"/>
        <v>9.4184415108323535E-3</v>
      </c>
      <c r="L290" s="23">
        <f t="shared" ca="1" si="64"/>
        <v>8.8707040492970023E-5</v>
      </c>
      <c r="M290" s="23">
        <f t="shared" ca="1" si="56"/>
        <v>6311925249.4537907</v>
      </c>
      <c r="N290" s="23">
        <f t="shared" ca="1" si="57"/>
        <v>380668847.81071049</v>
      </c>
      <c r="O290" s="23">
        <f t="shared" ca="1" si="58"/>
        <v>161995362.47030237</v>
      </c>
      <c r="P290" s="8">
        <f t="shared" ca="1" si="65"/>
        <v>-9.4184415108323535E-3</v>
      </c>
      <c r="Q290" s="8"/>
      <c r="R290" s="8"/>
      <c r="S290" s="8"/>
    </row>
    <row r="291" spans="1:19" x14ac:dyDescent="0.2">
      <c r="A291" s="8"/>
      <c r="B291" s="8"/>
      <c r="C291" s="8"/>
      <c r="D291" s="79">
        <f t="shared" si="54"/>
        <v>0</v>
      </c>
      <c r="E291" s="79">
        <f t="shared" si="54"/>
        <v>0</v>
      </c>
      <c r="F291" s="23">
        <f t="shared" si="59"/>
        <v>0</v>
      </c>
      <c r="G291" s="23">
        <f t="shared" si="60"/>
        <v>0</v>
      </c>
      <c r="H291" s="23">
        <f t="shared" si="61"/>
        <v>0</v>
      </c>
      <c r="I291" s="23">
        <f t="shared" si="62"/>
        <v>0</v>
      </c>
      <c r="J291" s="23">
        <f t="shared" si="63"/>
        <v>0</v>
      </c>
      <c r="K291" s="23">
        <f t="shared" ca="1" si="55"/>
        <v>9.4184415108323535E-3</v>
      </c>
      <c r="L291" s="23">
        <f t="shared" ca="1" si="64"/>
        <v>8.8707040492970023E-5</v>
      </c>
      <c r="M291" s="23">
        <f t="shared" ca="1" si="56"/>
        <v>6311925249.4537907</v>
      </c>
      <c r="N291" s="23">
        <f t="shared" ca="1" si="57"/>
        <v>380668847.81071049</v>
      </c>
      <c r="O291" s="23">
        <f t="shared" ca="1" si="58"/>
        <v>161995362.47030237</v>
      </c>
      <c r="P291" s="8">
        <f t="shared" ca="1" si="65"/>
        <v>-9.4184415108323535E-3</v>
      </c>
      <c r="Q291" s="8"/>
      <c r="R291" s="8"/>
      <c r="S291" s="8"/>
    </row>
    <row r="292" spans="1:19" x14ac:dyDescent="0.2">
      <c r="A292" s="8"/>
      <c r="B292" s="8"/>
      <c r="C292" s="8"/>
      <c r="D292" s="79">
        <f t="shared" si="54"/>
        <v>0</v>
      </c>
      <c r="E292" s="79">
        <f t="shared" si="54"/>
        <v>0</v>
      </c>
      <c r="F292" s="23">
        <f t="shared" si="59"/>
        <v>0</v>
      </c>
      <c r="G292" s="23">
        <f t="shared" si="60"/>
        <v>0</v>
      </c>
      <c r="H292" s="23">
        <f t="shared" si="61"/>
        <v>0</v>
      </c>
      <c r="I292" s="23">
        <f t="shared" si="62"/>
        <v>0</v>
      </c>
      <c r="J292" s="23">
        <f t="shared" si="63"/>
        <v>0</v>
      </c>
      <c r="K292" s="23">
        <f t="shared" ca="1" si="55"/>
        <v>9.4184415108323535E-3</v>
      </c>
      <c r="L292" s="23">
        <f t="shared" ca="1" si="64"/>
        <v>8.8707040492970023E-5</v>
      </c>
      <c r="M292" s="23">
        <f t="shared" ca="1" si="56"/>
        <v>6311925249.4537907</v>
      </c>
      <c r="N292" s="23">
        <f t="shared" ca="1" si="57"/>
        <v>380668847.81071049</v>
      </c>
      <c r="O292" s="23">
        <f t="shared" ca="1" si="58"/>
        <v>161995362.47030237</v>
      </c>
      <c r="P292" s="8">
        <f t="shared" ca="1" si="65"/>
        <v>-9.4184415108323535E-3</v>
      </c>
      <c r="Q292" s="8"/>
      <c r="R292" s="8"/>
      <c r="S292" s="8"/>
    </row>
    <row r="293" spans="1:19" x14ac:dyDescent="0.2">
      <c r="A293" s="8"/>
      <c r="B293" s="8"/>
      <c r="C293" s="8"/>
      <c r="D293" s="79">
        <f t="shared" si="54"/>
        <v>0</v>
      </c>
      <c r="E293" s="79">
        <f t="shared" si="54"/>
        <v>0</v>
      </c>
      <c r="F293" s="23">
        <f t="shared" si="59"/>
        <v>0</v>
      </c>
      <c r="G293" s="23">
        <f t="shared" si="60"/>
        <v>0</v>
      </c>
      <c r="H293" s="23">
        <f t="shared" si="61"/>
        <v>0</v>
      </c>
      <c r="I293" s="23">
        <f t="shared" si="62"/>
        <v>0</v>
      </c>
      <c r="J293" s="23">
        <f t="shared" si="63"/>
        <v>0</v>
      </c>
      <c r="K293" s="23">
        <f t="shared" ca="1" si="55"/>
        <v>9.4184415108323535E-3</v>
      </c>
      <c r="L293" s="23">
        <f t="shared" ca="1" si="64"/>
        <v>8.8707040492970023E-5</v>
      </c>
      <c r="M293" s="23">
        <f t="shared" ca="1" si="56"/>
        <v>6311925249.4537907</v>
      </c>
      <c r="N293" s="23">
        <f t="shared" ca="1" si="57"/>
        <v>380668847.81071049</v>
      </c>
      <c r="O293" s="23">
        <f t="shared" ca="1" si="58"/>
        <v>161995362.47030237</v>
      </c>
      <c r="P293" s="8">
        <f t="shared" ca="1" si="65"/>
        <v>-9.4184415108323535E-3</v>
      </c>
      <c r="Q293" s="8"/>
      <c r="R293" s="8"/>
      <c r="S293" s="8"/>
    </row>
    <row r="294" spans="1:19" x14ac:dyDescent="0.2">
      <c r="A294" s="8"/>
      <c r="B294" s="8"/>
      <c r="C294" s="8"/>
      <c r="D294" s="79">
        <f t="shared" si="54"/>
        <v>0</v>
      </c>
      <c r="E294" s="79">
        <f t="shared" si="54"/>
        <v>0</v>
      </c>
      <c r="F294" s="23">
        <f t="shared" si="59"/>
        <v>0</v>
      </c>
      <c r="G294" s="23">
        <f t="shared" si="60"/>
        <v>0</v>
      </c>
      <c r="H294" s="23">
        <f t="shared" si="61"/>
        <v>0</v>
      </c>
      <c r="I294" s="23">
        <f t="shared" si="62"/>
        <v>0</v>
      </c>
      <c r="J294" s="23">
        <f t="shared" si="63"/>
        <v>0</v>
      </c>
      <c r="K294" s="23">
        <f t="shared" ca="1" si="55"/>
        <v>9.4184415108323535E-3</v>
      </c>
      <c r="L294" s="23">
        <f t="shared" ca="1" si="64"/>
        <v>8.8707040492970023E-5</v>
      </c>
      <c r="M294" s="23">
        <f t="shared" ca="1" si="56"/>
        <v>6311925249.4537907</v>
      </c>
      <c r="N294" s="23">
        <f t="shared" ca="1" si="57"/>
        <v>380668847.81071049</v>
      </c>
      <c r="O294" s="23">
        <f t="shared" ca="1" si="58"/>
        <v>161995362.47030237</v>
      </c>
      <c r="P294" s="8">
        <f t="shared" ca="1" si="65"/>
        <v>-9.4184415108323535E-3</v>
      </c>
      <c r="Q294" s="8"/>
      <c r="R294" s="8"/>
      <c r="S294" s="8"/>
    </row>
    <row r="295" spans="1:19" x14ac:dyDescent="0.2">
      <c r="A295" s="8"/>
      <c r="B295" s="8"/>
      <c r="C295" s="8"/>
      <c r="D295" s="79">
        <f t="shared" si="54"/>
        <v>0</v>
      </c>
      <c r="E295" s="79">
        <f t="shared" si="54"/>
        <v>0</v>
      </c>
      <c r="F295" s="23">
        <f t="shared" si="59"/>
        <v>0</v>
      </c>
      <c r="G295" s="23">
        <f t="shared" si="60"/>
        <v>0</v>
      </c>
      <c r="H295" s="23">
        <f t="shared" si="61"/>
        <v>0</v>
      </c>
      <c r="I295" s="23">
        <f t="shared" si="62"/>
        <v>0</v>
      </c>
      <c r="J295" s="23">
        <f t="shared" si="63"/>
        <v>0</v>
      </c>
      <c r="K295" s="23">
        <f t="shared" ca="1" si="55"/>
        <v>9.4184415108323535E-3</v>
      </c>
      <c r="L295" s="23">
        <f t="shared" ca="1" si="64"/>
        <v>8.8707040492970023E-5</v>
      </c>
      <c r="M295" s="23">
        <f t="shared" ca="1" si="56"/>
        <v>6311925249.4537907</v>
      </c>
      <c r="N295" s="23">
        <f t="shared" ca="1" si="57"/>
        <v>380668847.81071049</v>
      </c>
      <c r="O295" s="23">
        <f t="shared" ca="1" si="58"/>
        <v>161995362.47030237</v>
      </c>
      <c r="P295" s="8">
        <f t="shared" ca="1" si="65"/>
        <v>-9.4184415108323535E-3</v>
      </c>
      <c r="Q295" s="8"/>
      <c r="R295" s="8"/>
      <c r="S295" s="8"/>
    </row>
    <row r="296" spans="1:19" x14ac:dyDescent="0.2">
      <c r="A296" s="8"/>
      <c r="B296" s="8"/>
      <c r="C296" s="8"/>
      <c r="D296" s="79">
        <f t="shared" si="54"/>
        <v>0</v>
      </c>
      <c r="E296" s="79">
        <f t="shared" si="54"/>
        <v>0</v>
      </c>
      <c r="F296" s="23">
        <f t="shared" si="59"/>
        <v>0</v>
      </c>
      <c r="G296" s="23">
        <f t="shared" si="60"/>
        <v>0</v>
      </c>
      <c r="H296" s="23">
        <f t="shared" si="61"/>
        <v>0</v>
      </c>
      <c r="I296" s="23">
        <f t="shared" si="62"/>
        <v>0</v>
      </c>
      <c r="J296" s="23">
        <f t="shared" si="63"/>
        <v>0</v>
      </c>
      <c r="K296" s="23">
        <f t="shared" ca="1" si="55"/>
        <v>9.4184415108323535E-3</v>
      </c>
      <c r="L296" s="23">
        <f t="shared" ca="1" si="64"/>
        <v>8.8707040492970023E-5</v>
      </c>
      <c r="M296" s="23">
        <f t="shared" ca="1" si="56"/>
        <v>6311925249.4537907</v>
      </c>
      <c r="N296" s="23">
        <f t="shared" ca="1" si="57"/>
        <v>380668847.81071049</v>
      </c>
      <c r="O296" s="23">
        <f t="shared" ca="1" si="58"/>
        <v>161995362.47030237</v>
      </c>
      <c r="P296" s="8">
        <f t="shared" ca="1" si="65"/>
        <v>-9.4184415108323535E-3</v>
      </c>
      <c r="Q296" s="8"/>
      <c r="R296" s="8"/>
      <c r="S296" s="8"/>
    </row>
    <row r="297" spans="1:19" x14ac:dyDescent="0.2">
      <c r="A297" s="8"/>
      <c r="B297" s="8"/>
      <c r="C297" s="8"/>
      <c r="D297" s="79">
        <f t="shared" si="54"/>
        <v>0</v>
      </c>
      <c r="E297" s="79">
        <f t="shared" si="54"/>
        <v>0</v>
      </c>
      <c r="F297" s="23">
        <f t="shared" si="59"/>
        <v>0</v>
      </c>
      <c r="G297" s="23">
        <f t="shared" si="60"/>
        <v>0</v>
      </c>
      <c r="H297" s="23">
        <f t="shared" si="61"/>
        <v>0</v>
      </c>
      <c r="I297" s="23">
        <f t="shared" si="62"/>
        <v>0</v>
      </c>
      <c r="J297" s="23">
        <f t="shared" si="63"/>
        <v>0</v>
      </c>
      <c r="K297" s="23">
        <f t="shared" ca="1" si="55"/>
        <v>9.4184415108323535E-3</v>
      </c>
      <c r="L297" s="23">
        <f t="shared" ca="1" si="64"/>
        <v>8.8707040492970023E-5</v>
      </c>
      <c r="M297" s="23">
        <f t="shared" ca="1" si="56"/>
        <v>6311925249.4537907</v>
      </c>
      <c r="N297" s="23">
        <f t="shared" ca="1" si="57"/>
        <v>380668847.81071049</v>
      </c>
      <c r="O297" s="23">
        <f t="shared" ca="1" si="58"/>
        <v>161995362.47030237</v>
      </c>
      <c r="P297" s="8">
        <f t="shared" ca="1" si="65"/>
        <v>-9.4184415108323535E-3</v>
      </c>
      <c r="Q297" s="8"/>
      <c r="R297" s="8"/>
      <c r="S297" s="8"/>
    </row>
    <row r="298" spans="1:19" x14ac:dyDescent="0.2">
      <c r="A298" s="8"/>
      <c r="B298" s="8"/>
      <c r="C298" s="8"/>
      <c r="D298" s="79">
        <f t="shared" si="54"/>
        <v>0</v>
      </c>
      <c r="E298" s="79">
        <f t="shared" si="54"/>
        <v>0</v>
      </c>
      <c r="F298" s="23">
        <f t="shared" si="59"/>
        <v>0</v>
      </c>
      <c r="G298" s="23">
        <f t="shared" si="60"/>
        <v>0</v>
      </c>
      <c r="H298" s="23">
        <f t="shared" si="61"/>
        <v>0</v>
      </c>
      <c r="I298" s="23">
        <f t="shared" si="62"/>
        <v>0</v>
      </c>
      <c r="J298" s="23">
        <f t="shared" si="63"/>
        <v>0</v>
      </c>
      <c r="K298" s="23">
        <f t="shared" ca="1" si="55"/>
        <v>9.4184415108323535E-3</v>
      </c>
      <c r="L298" s="23">
        <f t="shared" ca="1" si="64"/>
        <v>8.8707040492970023E-5</v>
      </c>
      <c r="M298" s="23">
        <f t="shared" ca="1" si="56"/>
        <v>6311925249.4537907</v>
      </c>
      <c r="N298" s="23">
        <f t="shared" ca="1" si="57"/>
        <v>380668847.81071049</v>
      </c>
      <c r="O298" s="23">
        <f t="shared" ca="1" si="58"/>
        <v>161995362.47030237</v>
      </c>
      <c r="P298" s="8">
        <f t="shared" ca="1" si="65"/>
        <v>-9.4184415108323535E-3</v>
      </c>
      <c r="Q298" s="8"/>
      <c r="R298" s="8"/>
      <c r="S298" s="8"/>
    </row>
    <row r="299" spans="1:19" x14ac:dyDescent="0.2">
      <c r="A299" s="8"/>
      <c r="B299" s="8"/>
      <c r="C299" s="8"/>
      <c r="D299" s="79">
        <f t="shared" si="54"/>
        <v>0</v>
      </c>
      <c r="E299" s="79">
        <f t="shared" si="54"/>
        <v>0</v>
      </c>
      <c r="F299" s="23">
        <f t="shared" si="59"/>
        <v>0</v>
      </c>
      <c r="G299" s="23">
        <f t="shared" si="60"/>
        <v>0</v>
      </c>
      <c r="H299" s="23">
        <f t="shared" si="61"/>
        <v>0</v>
      </c>
      <c r="I299" s="23">
        <f t="shared" si="62"/>
        <v>0</v>
      </c>
      <c r="J299" s="23">
        <f t="shared" si="63"/>
        <v>0</v>
      </c>
      <c r="K299" s="23">
        <f t="shared" ca="1" si="55"/>
        <v>9.4184415108323535E-3</v>
      </c>
      <c r="L299" s="23">
        <f t="shared" ca="1" si="64"/>
        <v>8.8707040492970023E-5</v>
      </c>
      <c r="M299" s="23">
        <f t="shared" ca="1" si="56"/>
        <v>6311925249.4537907</v>
      </c>
      <c r="N299" s="23">
        <f t="shared" ca="1" si="57"/>
        <v>380668847.81071049</v>
      </c>
      <c r="O299" s="23">
        <f t="shared" ca="1" si="58"/>
        <v>161995362.47030237</v>
      </c>
      <c r="P299" s="8">
        <f t="shared" ca="1" si="65"/>
        <v>-9.4184415108323535E-3</v>
      </c>
      <c r="Q299" s="8"/>
      <c r="R299" s="8"/>
      <c r="S299" s="8"/>
    </row>
    <row r="300" spans="1:19" x14ac:dyDescent="0.2">
      <c r="A300" s="8"/>
      <c r="B300" s="8"/>
      <c r="C300" s="8"/>
      <c r="D300" s="79">
        <f t="shared" si="54"/>
        <v>0</v>
      </c>
      <c r="E300" s="79">
        <f t="shared" si="54"/>
        <v>0</v>
      </c>
      <c r="F300" s="23">
        <f t="shared" si="59"/>
        <v>0</v>
      </c>
      <c r="G300" s="23">
        <f t="shared" si="60"/>
        <v>0</v>
      </c>
      <c r="H300" s="23">
        <f t="shared" si="61"/>
        <v>0</v>
      </c>
      <c r="I300" s="23">
        <f t="shared" si="62"/>
        <v>0</v>
      </c>
      <c r="J300" s="23">
        <f t="shared" si="63"/>
        <v>0</v>
      </c>
      <c r="K300" s="23">
        <f t="shared" ca="1" si="55"/>
        <v>9.4184415108323535E-3</v>
      </c>
      <c r="L300" s="23">
        <f t="shared" ca="1" si="64"/>
        <v>8.8707040492970023E-5</v>
      </c>
      <c r="M300" s="23">
        <f t="shared" ca="1" si="56"/>
        <v>6311925249.4537907</v>
      </c>
      <c r="N300" s="23">
        <f t="shared" ca="1" si="57"/>
        <v>380668847.81071049</v>
      </c>
      <c r="O300" s="23">
        <f t="shared" ca="1" si="58"/>
        <v>161995362.47030237</v>
      </c>
      <c r="P300" s="8">
        <f t="shared" ca="1" si="65"/>
        <v>-9.4184415108323535E-3</v>
      </c>
      <c r="Q300" s="8"/>
      <c r="R300" s="8"/>
      <c r="S300" s="8"/>
    </row>
    <row r="301" spans="1:19" x14ac:dyDescent="0.2">
      <c r="A301" s="8"/>
      <c r="B301" s="8"/>
      <c r="C301" s="8"/>
      <c r="D301" s="79">
        <f t="shared" si="54"/>
        <v>0</v>
      </c>
      <c r="E301" s="79">
        <f t="shared" si="54"/>
        <v>0</v>
      </c>
      <c r="F301" s="23">
        <f t="shared" si="59"/>
        <v>0</v>
      </c>
      <c r="G301" s="23">
        <f t="shared" si="60"/>
        <v>0</v>
      </c>
      <c r="H301" s="23">
        <f t="shared" si="61"/>
        <v>0</v>
      </c>
      <c r="I301" s="23">
        <f t="shared" si="62"/>
        <v>0</v>
      </c>
      <c r="J301" s="23">
        <f t="shared" si="63"/>
        <v>0</v>
      </c>
      <c r="K301" s="23">
        <f t="shared" ca="1" si="55"/>
        <v>9.4184415108323535E-3</v>
      </c>
      <c r="L301" s="23">
        <f t="shared" ca="1" si="64"/>
        <v>8.8707040492970023E-5</v>
      </c>
      <c r="M301" s="23">
        <f t="shared" ca="1" si="56"/>
        <v>6311925249.4537907</v>
      </c>
      <c r="N301" s="23">
        <f t="shared" ca="1" si="57"/>
        <v>380668847.81071049</v>
      </c>
      <c r="O301" s="23">
        <f t="shared" ca="1" si="58"/>
        <v>161995362.47030237</v>
      </c>
      <c r="P301" s="8">
        <f t="shared" ca="1" si="65"/>
        <v>-9.4184415108323535E-3</v>
      </c>
      <c r="Q301" s="8"/>
      <c r="R301" s="8"/>
      <c r="S301" s="8"/>
    </row>
    <row r="302" spans="1:19" x14ac:dyDescent="0.2">
      <c r="A302" s="8"/>
      <c r="B302" s="8"/>
      <c r="C302" s="8"/>
      <c r="D302" s="79">
        <f t="shared" si="54"/>
        <v>0</v>
      </c>
      <c r="E302" s="79">
        <f t="shared" si="54"/>
        <v>0</v>
      </c>
      <c r="F302" s="23">
        <f t="shared" si="59"/>
        <v>0</v>
      </c>
      <c r="G302" s="23">
        <f t="shared" si="60"/>
        <v>0</v>
      </c>
      <c r="H302" s="23">
        <f t="shared" si="61"/>
        <v>0</v>
      </c>
      <c r="I302" s="23">
        <f t="shared" si="62"/>
        <v>0</v>
      </c>
      <c r="J302" s="23">
        <f t="shared" si="63"/>
        <v>0</v>
      </c>
      <c r="K302" s="23">
        <f t="shared" ca="1" si="55"/>
        <v>9.4184415108323535E-3</v>
      </c>
      <c r="L302" s="23">
        <f t="shared" ca="1" si="64"/>
        <v>8.8707040492970023E-5</v>
      </c>
      <c r="M302" s="23">
        <f t="shared" ca="1" si="56"/>
        <v>6311925249.4537907</v>
      </c>
      <c r="N302" s="23">
        <f t="shared" ca="1" si="57"/>
        <v>380668847.81071049</v>
      </c>
      <c r="O302" s="23">
        <f t="shared" ca="1" si="58"/>
        <v>161995362.47030237</v>
      </c>
      <c r="P302" s="8">
        <f t="shared" ca="1" si="65"/>
        <v>-9.4184415108323535E-3</v>
      </c>
      <c r="Q302" s="8"/>
      <c r="R302" s="8"/>
      <c r="S302" s="8"/>
    </row>
    <row r="303" spans="1:19" x14ac:dyDescent="0.2">
      <c r="A303" s="8"/>
      <c r="B303" s="8"/>
      <c r="C303" s="8"/>
      <c r="D303" s="79">
        <f t="shared" si="54"/>
        <v>0</v>
      </c>
      <c r="E303" s="79">
        <f t="shared" si="54"/>
        <v>0</v>
      </c>
      <c r="F303" s="23">
        <f t="shared" si="59"/>
        <v>0</v>
      </c>
      <c r="G303" s="23">
        <f t="shared" si="60"/>
        <v>0</v>
      </c>
      <c r="H303" s="23">
        <f t="shared" si="61"/>
        <v>0</v>
      </c>
      <c r="I303" s="23">
        <f t="shared" si="62"/>
        <v>0</v>
      </c>
      <c r="J303" s="23">
        <f t="shared" si="63"/>
        <v>0</v>
      </c>
      <c r="K303" s="23">
        <f t="shared" ca="1" si="55"/>
        <v>9.4184415108323535E-3</v>
      </c>
      <c r="L303" s="23">
        <f t="shared" ca="1" si="64"/>
        <v>8.8707040492970023E-5</v>
      </c>
      <c r="M303" s="23">
        <f t="shared" ca="1" si="56"/>
        <v>6311925249.4537907</v>
      </c>
      <c r="N303" s="23">
        <f t="shared" ca="1" si="57"/>
        <v>380668847.81071049</v>
      </c>
      <c r="O303" s="23">
        <f t="shared" ca="1" si="58"/>
        <v>161995362.47030237</v>
      </c>
      <c r="P303" s="8">
        <f t="shared" ca="1" si="65"/>
        <v>-9.4184415108323535E-3</v>
      </c>
      <c r="Q303" s="8"/>
      <c r="R303" s="8"/>
      <c r="S303" s="8"/>
    </row>
    <row r="304" spans="1:19" x14ac:dyDescent="0.2">
      <c r="A304" s="8"/>
      <c r="B304" s="8"/>
      <c r="C304" s="8"/>
      <c r="D304" s="79">
        <f t="shared" si="54"/>
        <v>0</v>
      </c>
      <c r="E304" s="79">
        <f t="shared" si="54"/>
        <v>0</v>
      </c>
      <c r="F304" s="23">
        <f t="shared" si="59"/>
        <v>0</v>
      </c>
      <c r="G304" s="23">
        <f t="shared" si="60"/>
        <v>0</v>
      </c>
      <c r="H304" s="23">
        <f t="shared" si="61"/>
        <v>0</v>
      </c>
      <c r="I304" s="23">
        <f t="shared" si="62"/>
        <v>0</v>
      </c>
      <c r="J304" s="23">
        <f t="shared" si="63"/>
        <v>0</v>
      </c>
      <c r="K304" s="23">
        <f t="shared" ca="1" si="55"/>
        <v>9.4184415108323535E-3</v>
      </c>
      <c r="L304" s="23">
        <f t="shared" ca="1" si="64"/>
        <v>8.8707040492970023E-5</v>
      </c>
      <c r="M304" s="23">
        <f t="shared" ca="1" si="56"/>
        <v>6311925249.4537907</v>
      </c>
      <c r="N304" s="23">
        <f t="shared" ca="1" si="57"/>
        <v>380668847.81071049</v>
      </c>
      <c r="O304" s="23">
        <f t="shared" ca="1" si="58"/>
        <v>161995362.47030237</v>
      </c>
      <c r="P304" s="8">
        <f t="shared" ca="1" si="65"/>
        <v>-9.4184415108323535E-3</v>
      </c>
      <c r="Q304" s="8"/>
      <c r="R304" s="8"/>
      <c r="S304" s="8"/>
    </row>
    <row r="305" spans="1:19" x14ac:dyDescent="0.2">
      <c r="A305" s="8"/>
      <c r="B305" s="8"/>
      <c r="C305" s="8"/>
      <c r="D305" s="79">
        <f t="shared" si="54"/>
        <v>0</v>
      </c>
      <c r="E305" s="79">
        <f t="shared" si="54"/>
        <v>0</v>
      </c>
      <c r="F305" s="23">
        <f t="shared" si="59"/>
        <v>0</v>
      </c>
      <c r="G305" s="23">
        <f t="shared" si="60"/>
        <v>0</v>
      </c>
      <c r="H305" s="23">
        <f t="shared" si="61"/>
        <v>0</v>
      </c>
      <c r="I305" s="23">
        <f t="shared" si="62"/>
        <v>0</v>
      </c>
      <c r="J305" s="23">
        <f t="shared" si="63"/>
        <v>0</v>
      </c>
      <c r="K305" s="23">
        <f t="shared" ca="1" si="55"/>
        <v>9.4184415108323535E-3</v>
      </c>
      <c r="L305" s="23">
        <f t="shared" ca="1" si="64"/>
        <v>8.8707040492970023E-5</v>
      </c>
      <c r="M305" s="23">
        <f t="shared" ca="1" si="56"/>
        <v>6311925249.4537907</v>
      </c>
      <c r="N305" s="23">
        <f t="shared" ca="1" si="57"/>
        <v>380668847.81071049</v>
      </c>
      <c r="O305" s="23">
        <f t="shared" ca="1" si="58"/>
        <v>161995362.47030237</v>
      </c>
      <c r="P305" s="8">
        <f t="shared" ca="1" si="65"/>
        <v>-9.4184415108323535E-3</v>
      </c>
      <c r="Q305" s="8"/>
      <c r="R305" s="8"/>
      <c r="S305" s="8"/>
    </row>
    <row r="306" spans="1:19" x14ac:dyDescent="0.2">
      <c r="A306" s="8"/>
      <c r="B306" s="8"/>
      <c r="C306" s="8"/>
      <c r="D306" s="79">
        <f t="shared" si="54"/>
        <v>0</v>
      </c>
      <c r="E306" s="79">
        <f t="shared" si="54"/>
        <v>0</v>
      </c>
      <c r="F306" s="23">
        <f t="shared" si="59"/>
        <v>0</v>
      </c>
      <c r="G306" s="23">
        <f t="shared" si="60"/>
        <v>0</v>
      </c>
      <c r="H306" s="23">
        <f t="shared" si="61"/>
        <v>0</v>
      </c>
      <c r="I306" s="23">
        <f t="shared" si="62"/>
        <v>0</v>
      </c>
      <c r="J306" s="23">
        <f t="shared" si="63"/>
        <v>0</v>
      </c>
      <c r="K306" s="23">
        <f t="shared" ca="1" si="55"/>
        <v>9.4184415108323535E-3</v>
      </c>
      <c r="L306" s="23">
        <f t="shared" ca="1" si="64"/>
        <v>8.8707040492970023E-5</v>
      </c>
      <c r="M306" s="23">
        <f t="shared" ca="1" si="56"/>
        <v>6311925249.4537907</v>
      </c>
      <c r="N306" s="23">
        <f t="shared" ca="1" si="57"/>
        <v>380668847.81071049</v>
      </c>
      <c r="O306" s="23">
        <f t="shared" ca="1" si="58"/>
        <v>161995362.47030237</v>
      </c>
      <c r="P306" s="8">
        <f t="shared" ca="1" si="65"/>
        <v>-9.4184415108323535E-3</v>
      </c>
      <c r="Q306" s="8"/>
      <c r="R306" s="8"/>
      <c r="S306" s="8"/>
    </row>
    <row r="307" spans="1:19" x14ac:dyDescent="0.2">
      <c r="A307" s="8"/>
      <c r="B307" s="8"/>
      <c r="C307" s="8"/>
      <c r="D307" s="79">
        <f t="shared" si="54"/>
        <v>0</v>
      </c>
      <c r="E307" s="79">
        <f t="shared" si="54"/>
        <v>0</v>
      </c>
      <c r="F307" s="23">
        <f t="shared" si="59"/>
        <v>0</v>
      </c>
      <c r="G307" s="23">
        <f t="shared" si="60"/>
        <v>0</v>
      </c>
      <c r="H307" s="23">
        <f t="shared" si="61"/>
        <v>0</v>
      </c>
      <c r="I307" s="23">
        <f t="shared" si="62"/>
        <v>0</v>
      </c>
      <c r="J307" s="23">
        <f t="shared" si="63"/>
        <v>0</v>
      </c>
      <c r="K307" s="23">
        <f t="shared" ca="1" si="55"/>
        <v>9.4184415108323535E-3</v>
      </c>
      <c r="L307" s="23">
        <f t="shared" ca="1" si="64"/>
        <v>8.8707040492970023E-5</v>
      </c>
      <c r="M307" s="23">
        <f t="shared" ca="1" si="56"/>
        <v>6311925249.4537907</v>
      </c>
      <c r="N307" s="23">
        <f t="shared" ca="1" si="57"/>
        <v>380668847.81071049</v>
      </c>
      <c r="O307" s="23">
        <f t="shared" ca="1" si="58"/>
        <v>161995362.47030237</v>
      </c>
      <c r="P307" s="8">
        <f t="shared" ca="1" si="65"/>
        <v>-9.4184415108323535E-3</v>
      </c>
      <c r="Q307" s="8"/>
      <c r="R307" s="8"/>
      <c r="S307" s="8"/>
    </row>
    <row r="308" spans="1:19" x14ac:dyDescent="0.2">
      <c r="A308" s="8"/>
      <c r="B308" s="8"/>
      <c r="C308" s="8"/>
      <c r="D308" s="79">
        <f t="shared" si="54"/>
        <v>0</v>
      </c>
      <c r="E308" s="79">
        <f t="shared" si="54"/>
        <v>0</v>
      </c>
      <c r="F308" s="23">
        <f t="shared" si="59"/>
        <v>0</v>
      </c>
      <c r="G308" s="23">
        <f t="shared" si="60"/>
        <v>0</v>
      </c>
      <c r="H308" s="23">
        <f t="shared" si="61"/>
        <v>0</v>
      </c>
      <c r="I308" s="23">
        <f t="shared" si="62"/>
        <v>0</v>
      </c>
      <c r="J308" s="23">
        <f t="shared" si="63"/>
        <v>0</v>
      </c>
      <c r="K308" s="23">
        <f t="shared" ca="1" si="55"/>
        <v>9.4184415108323535E-3</v>
      </c>
      <c r="L308" s="23">
        <f t="shared" ca="1" si="64"/>
        <v>8.8707040492970023E-5</v>
      </c>
      <c r="M308" s="23">
        <f t="shared" ca="1" si="56"/>
        <v>6311925249.4537907</v>
      </c>
      <c r="N308" s="23">
        <f t="shared" ca="1" si="57"/>
        <v>380668847.81071049</v>
      </c>
      <c r="O308" s="23">
        <f t="shared" ca="1" si="58"/>
        <v>161995362.47030237</v>
      </c>
      <c r="P308" s="8">
        <f t="shared" ca="1" si="65"/>
        <v>-9.4184415108323535E-3</v>
      </c>
      <c r="Q308" s="8"/>
      <c r="R308" s="8"/>
      <c r="S308" s="8"/>
    </row>
    <row r="309" spans="1:19" x14ac:dyDescent="0.2">
      <c r="A309" s="8"/>
      <c r="B309" s="8"/>
      <c r="C309" s="8"/>
      <c r="D309" s="79">
        <f t="shared" si="54"/>
        <v>0</v>
      </c>
      <c r="E309" s="79">
        <f t="shared" si="54"/>
        <v>0</v>
      </c>
      <c r="F309" s="23">
        <f t="shared" si="59"/>
        <v>0</v>
      </c>
      <c r="G309" s="23">
        <f t="shared" si="60"/>
        <v>0</v>
      </c>
      <c r="H309" s="23">
        <f t="shared" si="61"/>
        <v>0</v>
      </c>
      <c r="I309" s="23">
        <f t="shared" si="62"/>
        <v>0</v>
      </c>
      <c r="J309" s="23">
        <f t="shared" si="63"/>
        <v>0</v>
      </c>
      <c r="K309" s="23">
        <f t="shared" ca="1" si="55"/>
        <v>9.4184415108323535E-3</v>
      </c>
      <c r="L309" s="23">
        <f t="shared" ca="1" si="64"/>
        <v>8.8707040492970023E-5</v>
      </c>
      <c r="M309" s="23">
        <f t="shared" ca="1" si="56"/>
        <v>6311925249.4537907</v>
      </c>
      <c r="N309" s="23">
        <f t="shared" ca="1" si="57"/>
        <v>380668847.81071049</v>
      </c>
      <c r="O309" s="23">
        <f t="shared" ca="1" si="58"/>
        <v>161995362.47030237</v>
      </c>
      <c r="P309" s="8">
        <f t="shared" ca="1" si="65"/>
        <v>-9.4184415108323535E-3</v>
      </c>
      <c r="Q309" s="8"/>
      <c r="R309" s="8"/>
      <c r="S309" s="8"/>
    </row>
    <row r="310" spans="1:19" x14ac:dyDescent="0.2">
      <c r="A310" s="8"/>
      <c r="B310" s="8"/>
      <c r="C310" s="8"/>
      <c r="D310" s="79">
        <f t="shared" si="54"/>
        <v>0</v>
      </c>
      <c r="E310" s="79">
        <f t="shared" si="54"/>
        <v>0</v>
      </c>
      <c r="F310" s="23">
        <f t="shared" si="59"/>
        <v>0</v>
      </c>
      <c r="G310" s="23">
        <f t="shared" si="60"/>
        <v>0</v>
      </c>
      <c r="H310" s="23">
        <f t="shared" si="61"/>
        <v>0</v>
      </c>
      <c r="I310" s="23">
        <f t="shared" si="62"/>
        <v>0</v>
      </c>
      <c r="J310" s="23">
        <f t="shared" si="63"/>
        <v>0</v>
      </c>
      <c r="K310" s="23">
        <f t="shared" ca="1" si="55"/>
        <v>9.4184415108323535E-3</v>
      </c>
      <c r="L310" s="23">
        <f t="shared" ca="1" si="64"/>
        <v>8.8707040492970023E-5</v>
      </c>
      <c r="M310" s="23">
        <f t="shared" ca="1" si="56"/>
        <v>6311925249.4537907</v>
      </c>
      <c r="N310" s="23">
        <f t="shared" ca="1" si="57"/>
        <v>380668847.81071049</v>
      </c>
      <c r="O310" s="23">
        <f t="shared" ca="1" si="58"/>
        <v>161995362.47030237</v>
      </c>
      <c r="P310" s="8">
        <f t="shared" ca="1" si="65"/>
        <v>-9.4184415108323535E-3</v>
      </c>
      <c r="Q310" s="8"/>
      <c r="R310" s="8"/>
      <c r="S310" s="8"/>
    </row>
    <row r="311" spans="1:19" x14ac:dyDescent="0.2">
      <c r="A311" s="8"/>
      <c r="B311" s="8"/>
      <c r="C311" s="8"/>
      <c r="D311" s="79">
        <f t="shared" si="54"/>
        <v>0</v>
      </c>
      <c r="E311" s="79">
        <f t="shared" si="54"/>
        <v>0</v>
      </c>
      <c r="F311" s="23">
        <f t="shared" si="59"/>
        <v>0</v>
      </c>
      <c r="G311" s="23">
        <f t="shared" si="60"/>
        <v>0</v>
      </c>
      <c r="H311" s="23">
        <f t="shared" si="61"/>
        <v>0</v>
      </c>
      <c r="I311" s="23">
        <f t="shared" si="62"/>
        <v>0</v>
      </c>
      <c r="J311" s="23">
        <f t="shared" si="63"/>
        <v>0</v>
      </c>
      <c r="K311" s="23">
        <f t="shared" ca="1" si="55"/>
        <v>9.4184415108323535E-3</v>
      </c>
      <c r="L311" s="23">
        <f t="shared" ca="1" si="64"/>
        <v>8.8707040492970023E-5</v>
      </c>
      <c r="M311" s="23">
        <f t="shared" ca="1" si="56"/>
        <v>6311925249.4537907</v>
      </c>
      <c r="N311" s="23">
        <f t="shared" ca="1" si="57"/>
        <v>380668847.81071049</v>
      </c>
      <c r="O311" s="23">
        <f t="shared" ca="1" si="58"/>
        <v>161995362.47030237</v>
      </c>
      <c r="P311" s="8">
        <f t="shared" ca="1" si="65"/>
        <v>-9.4184415108323535E-3</v>
      </c>
      <c r="Q311" s="8"/>
      <c r="R311" s="8"/>
      <c r="S311" s="8"/>
    </row>
    <row r="312" spans="1:19" x14ac:dyDescent="0.2">
      <c r="A312" s="8"/>
      <c r="B312" s="8"/>
      <c r="C312" s="8"/>
      <c r="D312" s="79">
        <f t="shared" si="54"/>
        <v>0</v>
      </c>
      <c r="E312" s="79">
        <f t="shared" si="54"/>
        <v>0</v>
      </c>
      <c r="F312" s="23">
        <f t="shared" si="59"/>
        <v>0</v>
      </c>
      <c r="G312" s="23">
        <f t="shared" si="60"/>
        <v>0</v>
      </c>
      <c r="H312" s="23">
        <f t="shared" si="61"/>
        <v>0</v>
      </c>
      <c r="I312" s="23">
        <f t="shared" si="62"/>
        <v>0</v>
      </c>
      <c r="J312" s="23">
        <f t="shared" si="63"/>
        <v>0</v>
      </c>
      <c r="K312" s="23">
        <f t="shared" ca="1" si="55"/>
        <v>9.4184415108323535E-3</v>
      </c>
      <c r="L312" s="23">
        <f t="shared" ca="1" si="64"/>
        <v>8.8707040492970023E-5</v>
      </c>
      <c r="M312" s="23">
        <f t="shared" ca="1" si="56"/>
        <v>6311925249.4537907</v>
      </c>
      <c r="N312" s="23">
        <f t="shared" ca="1" si="57"/>
        <v>380668847.81071049</v>
      </c>
      <c r="O312" s="23">
        <f t="shared" ca="1" si="58"/>
        <v>161995362.47030237</v>
      </c>
      <c r="P312" s="8">
        <f t="shared" ca="1" si="65"/>
        <v>-9.4184415108323535E-3</v>
      </c>
      <c r="Q312" s="8"/>
      <c r="R312" s="8"/>
      <c r="S312" s="8"/>
    </row>
    <row r="313" spans="1:19" x14ac:dyDescent="0.2">
      <c r="A313" s="8"/>
      <c r="B313" s="8"/>
      <c r="C313" s="8"/>
      <c r="D313" s="79">
        <f t="shared" si="54"/>
        <v>0</v>
      </c>
      <c r="E313" s="79">
        <f t="shared" si="54"/>
        <v>0</v>
      </c>
      <c r="F313" s="23">
        <f t="shared" si="59"/>
        <v>0</v>
      </c>
      <c r="G313" s="23">
        <f t="shared" si="60"/>
        <v>0</v>
      </c>
      <c r="H313" s="23">
        <f t="shared" si="61"/>
        <v>0</v>
      </c>
      <c r="I313" s="23">
        <f t="shared" si="62"/>
        <v>0</v>
      </c>
      <c r="J313" s="23">
        <f t="shared" si="63"/>
        <v>0</v>
      </c>
      <c r="K313" s="23">
        <f t="shared" ca="1" si="55"/>
        <v>9.4184415108323535E-3</v>
      </c>
      <c r="L313" s="23">
        <f t="shared" ca="1" si="64"/>
        <v>8.8707040492970023E-5</v>
      </c>
      <c r="M313" s="23">
        <f t="shared" ca="1" si="56"/>
        <v>6311925249.4537907</v>
      </c>
      <c r="N313" s="23">
        <f t="shared" ca="1" si="57"/>
        <v>380668847.81071049</v>
      </c>
      <c r="O313" s="23">
        <f t="shared" ca="1" si="58"/>
        <v>161995362.47030237</v>
      </c>
      <c r="P313" s="8">
        <f t="shared" ca="1" si="65"/>
        <v>-9.4184415108323535E-3</v>
      </c>
      <c r="Q313" s="8"/>
      <c r="R313" s="8"/>
      <c r="S313" s="8"/>
    </row>
    <row r="314" spans="1:19" x14ac:dyDescent="0.2">
      <c r="A314" s="8"/>
      <c r="B314" s="8"/>
      <c r="C314" s="8"/>
      <c r="D314" s="79">
        <f t="shared" si="54"/>
        <v>0</v>
      </c>
      <c r="E314" s="79">
        <f t="shared" si="54"/>
        <v>0</v>
      </c>
      <c r="F314" s="23">
        <f t="shared" si="59"/>
        <v>0</v>
      </c>
      <c r="G314" s="23">
        <f t="shared" si="60"/>
        <v>0</v>
      </c>
      <c r="H314" s="23">
        <f t="shared" si="61"/>
        <v>0</v>
      </c>
      <c r="I314" s="23">
        <f t="shared" si="62"/>
        <v>0</v>
      </c>
      <c r="J314" s="23">
        <f t="shared" si="63"/>
        <v>0</v>
      </c>
      <c r="K314" s="23">
        <f t="shared" ca="1" si="55"/>
        <v>9.4184415108323535E-3</v>
      </c>
      <c r="L314" s="23">
        <f t="shared" ca="1" si="64"/>
        <v>8.8707040492970023E-5</v>
      </c>
      <c r="M314" s="23">
        <f t="shared" ca="1" si="56"/>
        <v>6311925249.4537907</v>
      </c>
      <c r="N314" s="23">
        <f t="shared" ca="1" si="57"/>
        <v>380668847.81071049</v>
      </c>
      <c r="O314" s="23">
        <f t="shared" ca="1" si="58"/>
        <v>161995362.47030237</v>
      </c>
      <c r="P314" s="8">
        <f t="shared" ca="1" si="65"/>
        <v>-9.4184415108323535E-3</v>
      </c>
      <c r="Q314" s="8"/>
      <c r="R314" s="8"/>
      <c r="S314" s="8"/>
    </row>
    <row r="315" spans="1:19" x14ac:dyDescent="0.2">
      <c r="A315" s="8"/>
      <c r="B315" s="8"/>
      <c r="C315" s="8"/>
      <c r="D315" s="79">
        <f t="shared" si="54"/>
        <v>0</v>
      </c>
      <c r="E315" s="79">
        <f t="shared" si="54"/>
        <v>0</v>
      </c>
      <c r="F315" s="23">
        <f t="shared" si="59"/>
        <v>0</v>
      </c>
      <c r="G315" s="23">
        <f t="shared" si="60"/>
        <v>0</v>
      </c>
      <c r="H315" s="23">
        <f t="shared" si="61"/>
        <v>0</v>
      </c>
      <c r="I315" s="23">
        <f t="shared" si="62"/>
        <v>0</v>
      </c>
      <c r="J315" s="23">
        <f t="shared" si="63"/>
        <v>0</v>
      </c>
      <c r="K315" s="23">
        <f t="shared" ca="1" si="55"/>
        <v>9.4184415108323535E-3</v>
      </c>
      <c r="L315" s="23">
        <f t="shared" ca="1" si="64"/>
        <v>8.8707040492970023E-5</v>
      </c>
      <c r="M315" s="23">
        <f t="shared" ca="1" si="56"/>
        <v>6311925249.4537907</v>
      </c>
      <c r="N315" s="23">
        <f t="shared" ca="1" si="57"/>
        <v>380668847.81071049</v>
      </c>
      <c r="O315" s="23">
        <f t="shared" ca="1" si="58"/>
        <v>161995362.47030237</v>
      </c>
      <c r="P315" s="8">
        <f t="shared" ca="1" si="65"/>
        <v>-9.4184415108323535E-3</v>
      </c>
      <c r="Q315" s="8"/>
      <c r="R315" s="8"/>
      <c r="S315" s="8"/>
    </row>
    <row r="316" spans="1:19" x14ac:dyDescent="0.2">
      <c r="A316" s="8"/>
      <c r="B316" s="8"/>
      <c r="C316" s="8"/>
      <c r="D316" s="79">
        <f t="shared" si="54"/>
        <v>0</v>
      </c>
      <c r="E316" s="79">
        <f t="shared" si="54"/>
        <v>0</v>
      </c>
      <c r="F316" s="23">
        <f t="shared" si="59"/>
        <v>0</v>
      </c>
      <c r="G316" s="23">
        <f t="shared" si="60"/>
        <v>0</v>
      </c>
      <c r="H316" s="23">
        <f t="shared" si="61"/>
        <v>0</v>
      </c>
      <c r="I316" s="23">
        <f t="shared" si="62"/>
        <v>0</v>
      </c>
      <c r="J316" s="23">
        <f t="shared" si="63"/>
        <v>0</v>
      </c>
      <c r="K316" s="23">
        <f t="shared" ca="1" si="55"/>
        <v>9.4184415108323535E-3</v>
      </c>
      <c r="L316" s="23">
        <f t="shared" ca="1" si="64"/>
        <v>8.8707040492970023E-5</v>
      </c>
      <c r="M316" s="23">
        <f t="shared" ca="1" si="56"/>
        <v>6311925249.4537907</v>
      </c>
      <c r="N316" s="23">
        <f t="shared" ca="1" si="57"/>
        <v>380668847.81071049</v>
      </c>
      <c r="O316" s="23">
        <f t="shared" ca="1" si="58"/>
        <v>161995362.47030237</v>
      </c>
      <c r="P316" s="8">
        <f t="shared" ca="1" si="65"/>
        <v>-9.4184415108323535E-3</v>
      </c>
      <c r="Q316" s="8"/>
      <c r="R316" s="8"/>
      <c r="S316" s="8"/>
    </row>
    <row r="317" spans="1:19" x14ac:dyDescent="0.2">
      <c r="A317" s="8"/>
      <c r="B317" s="8"/>
      <c r="C317" s="8"/>
      <c r="D317" s="79">
        <f t="shared" si="54"/>
        <v>0</v>
      </c>
      <c r="E317" s="79">
        <f t="shared" si="54"/>
        <v>0</v>
      </c>
      <c r="F317" s="23">
        <f t="shared" si="59"/>
        <v>0</v>
      </c>
      <c r="G317" s="23">
        <f t="shared" si="60"/>
        <v>0</v>
      </c>
      <c r="H317" s="23">
        <f t="shared" si="61"/>
        <v>0</v>
      </c>
      <c r="I317" s="23">
        <f t="shared" si="62"/>
        <v>0</v>
      </c>
      <c r="J317" s="23">
        <f t="shared" si="63"/>
        <v>0</v>
      </c>
      <c r="K317" s="23">
        <f t="shared" ca="1" si="55"/>
        <v>9.4184415108323535E-3</v>
      </c>
      <c r="L317" s="23">
        <f t="shared" ca="1" si="64"/>
        <v>8.8707040492970023E-5</v>
      </c>
      <c r="M317" s="23">
        <f t="shared" ca="1" si="56"/>
        <v>6311925249.4537907</v>
      </c>
      <c r="N317" s="23">
        <f t="shared" ca="1" si="57"/>
        <v>380668847.81071049</v>
      </c>
      <c r="O317" s="23">
        <f t="shared" ca="1" si="58"/>
        <v>161995362.47030237</v>
      </c>
      <c r="P317" s="8">
        <f t="shared" ca="1" si="65"/>
        <v>-9.4184415108323535E-3</v>
      </c>
      <c r="Q317" s="8"/>
      <c r="R317" s="8"/>
      <c r="S317" s="8"/>
    </row>
    <row r="318" spans="1:19" x14ac:dyDescent="0.2">
      <c r="A318" s="8"/>
      <c r="B318" s="8"/>
      <c r="C318" s="8"/>
      <c r="D318" s="79">
        <f t="shared" si="54"/>
        <v>0</v>
      </c>
      <c r="E318" s="79">
        <f t="shared" si="54"/>
        <v>0</v>
      </c>
      <c r="F318" s="23">
        <f t="shared" si="59"/>
        <v>0</v>
      </c>
      <c r="G318" s="23">
        <f t="shared" si="60"/>
        <v>0</v>
      </c>
      <c r="H318" s="23">
        <f t="shared" si="61"/>
        <v>0</v>
      </c>
      <c r="I318" s="23">
        <f t="shared" si="62"/>
        <v>0</v>
      </c>
      <c r="J318" s="23">
        <f t="shared" si="63"/>
        <v>0</v>
      </c>
      <c r="K318" s="23">
        <f t="shared" ca="1" si="55"/>
        <v>9.4184415108323535E-3</v>
      </c>
      <c r="L318" s="23">
        <f t="shared" ca="1" si="64"/>
        <v>8.8707040492970023E-5</v>
      </c>
      <c r="M318" s="23">
        <f t="shared" ca="1" si="56"/>
        <v>6311925249.4537907</v>
      </c>
      <c r="N318" s="23">
        <f t="shared" ca="1" si="57"/>
        <v>380668847.81071049</v>
      </c>
      <c r="O318" s="23">
        <f t="shared" ca="1" si="58"/>
        <v>161995362.47030237</v>
      </c>
      <c r="P318" s="8">
        <f t="shared" ca="1" si="65"/>
        <v>-9.4184415108323535E-3</v>
      </c>
      <c r="Q318" s="8"/>
      <c r="R318" s="8"/>
      <c r="S318" s="8"/>
    </row>
    <row r="319" spans="1:19" x14ac:dyDescent="0.2">
      <c r="A319" s="8"/>
      <c r="B319" s="8"/>
      <c r="C319" s="8"/>
      <c r="D319" s="79">
        <f t="shared" si="54"/>
        <v>0</v>
      </c>
      <c r="E319" s="79">
        <f t="shared" si="54"/>
        <v>0</v>
      </c>
      <c r="F319" s="23">
        <f t="shared" si="59"/>
        <v>0</v>
      </c>
      <c r="G319" s="23">
        <f t="shared" si="60"/>
        <v>0</v>
      </c>
      <c r="H319" s="23">
        <f t="shared" si="61"/>
        <v>0</v>
      </c>
      <c r="I319" s="23">
        <f t="shared" si="62"/>
        <v>0</v>
      </c>
      <c r="J319" s="23">
        <f t="shared" si="63"/>
        <v>0</v>
      </c>
      <c r="K319" s="23">
        <f t="shared" ca="1" si="55"/>
        <v>9.4184415108323535E-3</v>
      </c>
      <c r="L319" s="23">
        <f t="shared" ca="1" si="64"/>
        <v>8.8707040492970023E-5</v>
      </c>
      <c r="M319" s="23">
        <f t="shared" ca="1" si="56"/>
        <v>6311925249.4537907</v>
      </c>
      <c r="N319" s="23">
        <f t="shared" ca="1" si="57"/>
        <v>380668847.81071049</v>
      </c>
      <c r="O319" s="23">
        <f t="shared" ca="1" si="58"/>
        <v>161995362.47030237</v>
      </c>
      <c r="P319" s="8">
        <f t="shared" ca="1" si="65"/>
        <v>-9.4184415108323535E-3</v>
      </c>
      <c r="Q319" s="8"/>
      <c r="R319" s="8"/>
      <c r="S319" s="8"/>
    </row>
    <row r="320" spans="1:19" x14ac:dyDescent="0.2">
      <c r="A320" s="8"/>
      <c r="B320" s="8"/>
      <c r="C320" s="8"/>
      <c r="D320" s="79">
        <f t="shared" si="54"/>
        <v>0</v>
      </c>
      <c r="E320" s="79">
        <f t="shared" si="54"/>
        <v>0</v>
      </c>
      <c r="F320" s="23">
        <f t="shared" si="59"/>
        <v>0</v>
      </c>
      <c r="G320" s="23">
        <f t="shared" si="60"/>
        <v>0</v>
      </c>
      <c r="H320" s="23">
        <f t="shared" si="61"/>
        <v>0</v>
      </c>
      <c r="I320" s="23">
        <f t="shared" si="62"/>
        <v>0</v>
      </c>
      <c r="J320" s="23">
        <f t="shared" si="63"/>
        <v>0</v>
      </c>
      <c r="K320" s="23">
        <f t="shared" ca="1" si="55"/>
        <v>9.4184415108323535E-3</v>
      </c>
      <c r="L320" s="23">
        <f t="shared" ca="1" si="64"/>
        <v>8.8707040492970023E-5</v>
      </c>
      <c r="M320" s="23">
        <f t="shared" ca="1" si="56"/>
        <v>6311925249.4537907</v>
      </c>
      <c r="N320" s="23">
        <f t="shared" ca="1" si="57"/>
        <v>380668847.81071049</v>
      </c>
      <c r="O320" s="23">
        <f t="shared" ca="1" si="58"/>
        <v>161995362.47030237</v>
      </c>
      <c r="P320" s="8">
        <f t="shared" ca="1" si="65"/>
        <v>-9.4184415108323535E-3</v>
      </c>
      <c r="Q320" s="8"/>
      <c r="R320" s="8"/>
      <c r="S320" s="8"/>
    </row>
    <row r="321" spans="1:19" x14ac:dyDescent="0.2">
      <c r="A321" s="8"/>
      <c r="B321" s="8"/>
      <c r="C321" s="8"/>
      <c r="D321" s="79">
        <f t="shared" si="54"/>
        <v>0</v>
      </c>
      <c r="E321" s="79">
        <f t="shared" si="54"/>
        <v>0</v>
      </c>
      <c r="F321" s="23">
        <f t="shared" si="59"/>
        <v>0</v>
      </c>
      <c r="G321" s="23">
        <f t="shared" si="60"/>
        <v>0</v>
      </c>
      <c r="H321" s="23">
        <f t="shared" si="61"/>
        <v>0</v>
      </c>
      <c r="I321" s="23">
        <f t="shared" si="62"/>
        <v>0</v>
      </c>
      <c r="J321" s="23">
        <f t="shared" si="63"/>
        <v>0</v>
      </c>
      <c r="K321" s="23">
        <f t="shared" ca="1" si="55"/>
        <v>9.4184415108323535E-3</v>
      </c>
      <c r="L321" s="23">
        <f t="shared" ca="1" si="64"/>
        <v>8.8707040492970023E-5</v>
      </c>
      <c r="M321" s="23">
        <f t="shared" ca="1" si="56"/>
        <v>6311925249.4537907</v>
      </c>
      <c r="N321" s="23">
        <f t="shared" ca="1" si="57"/>
        <v>380668847.81071049</v>
      </c>
      <c r="O321" s="23">
        <f t="shared" ca="1" si="58"/>
        <v>161995362.47030237</v>
      </c>
      <c r="P321" s="8">
        <f t="shared" ca="1" si="65"/>
        <v>-9.4184415108323535E-3</v>
      </c>
      <c r="Q321" s="8"/>
      <c r="R321" s="8"/>
      <c r="S321" s="8"/>
    </row>
    <row r="322" spans="1:19" x14ac:dyDescent="0.2">
      <c r="A322" s="8"/>
      <c r="B322" s="8"/>
      <c r="C322" s="8"/>
      <c r="D322" s="79">
        <f t="shared" si="54"/>
        <v>0</v>
      </c>
      <c r="E322" s="79">
        <f t="shared" si="54"/>
        <v>0</v>
      </c>
      <c r="F322" s="23">
        <f t="shared" si="59"/>
        <v>0</v>
      </c>
      <c r="G322" s="23">
        <f t="shared" si="60"/>
        <v>0</v>
      </c>
      <c r="H322" s="23">
        <f t="shared" si="61"/>
        <v>0</v>
      </c>
      <c r="I322" s="23">
        <f t="shared" si="62"/>
        <v>0</v>
      </c>
      <c r="J322" s="23">
        <f t="shared" si="63"/>
        <v>0</v>
      </c>
      <c r="K322" s="23">
        <f t="shared" ca="1" si="55"/>
        <v>9.4184415108323535E-3</v>
      </c>
      <c r="L322" s="23">
        <f t="shared" ca="1" si="64"/>
        <v>8.8707040492970023E-5</v>
      </c>
      <c r="M322" s="23">
        <f t="shared" ca="1" si="56"/>
        <v>6311925249.4537907</v>
      </c>
      <c r="N322" s="23">
        <f t="shared" ca="1" si="57"/>
        <v>380668847.81071049</v>
      </c>
      <c r="O322" s="23">
        <f t="shared" ca="1" si="58"/>
        <v>161995362.47030237</v>
      </c>
      <c r="P322" s="8">
        <f t="shared" ca="1" si="65"/>
        <v>-9.4184415108323535E-3</v>
      </c>
      <c r="Q322" s="8"/>
      <c r="R322" s="8"/>
      <c r="S322" s="8"/>
    </row>
    <row r="323" spans="1:19" x14ac:dyDescent="0.2">
      <c r="A323" s="8"/>
      <c r="B323" s="8"/>
      <c r="C323" s="8"/>
      <c r="D323" s="79">
        <f t="shared" si="54"/>
        <v>0</v>
      </c>
      <c r="E323" s="79">
        <f t="shared" si="54"/>
        <v>0</v>
      </c>
      <c r="F323" s="23">
        <f t="shared" si="59"/>
        <v>0</v>
      </c>
      <c r="G323" s="23">
        <f t="shared" si="60"/>
        <v>0</v>
      </c>
      <c r="H323" s="23">
        <f t="shared" si="61"/>
        <v>0</v>
      </c>
      <c r="I323" s="23">
        <f t="shared" si="62"/>
        <v>0</v>
      </c>
      <c r="J323" s="23">
        <f t="shared" si="63"/>
        <v>0</v>
      </c>
      <c r="K323" s="23">
        <f t="shared" ca="1" si="55"/>
        <v>9.4184415108323535E-3</v>
      </c>
      <c r="L323" s="23">
        <f t="shared" ca="1" si="64"/>
        <v>8.8707040492970023E-5</v>
      </c>
      <c r="M323" s="23">
        <f t="shared" ca="1" si="56"/>
        <v>6311925249.4537907</v>
      </c>
      <c r="N323" s="23">
        <f t="shared" ca="1" si="57"/>
        <v>380668847.81071049</v>
      </c>
      <c r="O323" s="23">
        <f t="shared" ca="1" si="58"/>
        <v>161995362.47030237</v>
      </c>
      <c r="P323" s="8">
        <f t="shared" ca="1" si="65"/>
        <v>-9.4184415108323535E-3</v>
      </c>
      <c r="Q323" s="8"/>
      <c r="R323" s="8"/>
      <c r="S323" s="8"/>
    </row>
    <row r="324" spans="1:19" x14ac:dyDescent="0.2">
      <c r="A324" s="8"/>
      <c r="B324" s="8"/>
      <c r="C324" s="8"/>
      <c r="D324" s="79">
        <f t="shared" ref="D324:E341" si="66">A324/A$18</f>
        <v>0</v>
      </c>
      <c r="E324" s="79">
        <f t="shared" si="66"/>
        <v>0</v>
      </c>
      <c r="F324" s="23">
        <f t="shared" si="59"/>
        <v>0</v>
      </c>
      <c r="G324" s="23">
        <f t="shared" si="60"/>
        <v>0</v>
      </c>
      <c r="H324" s="23">
        <f t="shared" si="61"/>
        <v>0</v>
      </c>
      <c r="I324" s="23">
        <f t="shared" si="62"/>
        <v>0</v>
      </c>
      <c r="J324" s="23">
        <f t="shared" si="63"/>
        <v>0</v>
      </c>
      <c r="K324" s="23">
        <f t="shared" ca="1" si="55"/>
        <v>9.4184415108323535E-3</v>
      </c>
      <c r="L324" s="23">
        <f t="shared" ca="1" si="64"/>
        <v>8.8707040492970023E-5</v>
      </c>
      <c r="M324" s="23">
        <f t="shared" ca="1" si="56"/>
        <v>6311925249.4537907</v>
      </c>
      <c r="N324" s="23">
        <f t="shared" ca="1" si="57"/>
        <v>380668847.81071049</v>
      </c>
      <c r="O324" s="23">
        <f t="shared" ca="1" si="58"/>
        <v>161995362.47030237</v>
      </c>
      <c r="P324" s="8">
        <f t="shared" ca="1" si="65"/>
        <v>-9.4184415108323535E-3</v>
      </c>
      <c r="Q324" s="8"/>
      <c r="R324" s="8"/>
      <c r="S324" s="8"/>
    </row>
    <row r="325" spans="1:19" x14ac:dyDescent="0.2">
      <c r="A325" s="8"/>
      <c r="B325" s="8"/>
      <c r="C325" s="8"/>
      <c r="D325" s="79">
        <f t="shared" si="66"/>
        <v>0</v>
      </c>
      <c r="E325" s="79">
        <f t="shared" si="66"/>
        <v>0</v>
      </c>
      <c r="F325" s="23">
        <f t="shared" si="59"/>
        <v>0</v>
      </c>
      <c r="G325" s="23">
        <f t="shared" si="60"/>
        <v>0</v>
      </c>
      <c r="H325" s="23">
        <f t="shared" si="61"/>
        <v>0</v>
      </c>
      <c r="I325" s="23">
        <f t="shared" si="62"/>
        <v>0</v>
      </c>
      <c r="J325" s="23">
        <f t="shared" si="63"/>
        <v>0</v>
      </c>
      <c r="K325" s="23">
        <f t="shared" ca="1" si="55"/>
        <v>9.4184415108323535E-3</v>
      </c>
      <c r="L325" s="23">
        <f t="shared" ca="1" si="64"/>
        <v>8.8707040492970023E-5</v>
      </c>
      <c r="M325" s="23">
        <f t="shared" ca="1" si="56"/>
        <v>6311925249.4537907</v>
      </c>
      <c r="N325" s="23">
        <f t="shared" ca="1" si="57"/>
        <v>380668847.81071049</v>
      </c>
      <c r="O325" s="23">
        <f t="shared" ca="1" si="58"/>
        <v>161995362.47030237</v>
      </c>
      <c r="P325" s="8">
        <f t="shared" ca="1" si="65"/>
        <v>-9.4184415108323535E-3</v>
      </c>
      <c r="Q325" s="8"/>
      <c r="R325" s="8"/>
      <c r="S325" s="8"/>
    </row>
    <row r="326" spans="1:19" x14ac:dyDescent="0.2">
      <c r="A326" s="8"/>
      <c r="B326" s="8"/>
      <c r="C326" s="8"/>
      <c r="D326" s="79">
        <f t="shared" si="66"/>
        <v>0</v>
      </c>
      <c r="E326" s="79">
        <f t="shared" si="66"/>
        <v>0</v>
      </c>
      <c r="F326" s="23">
        <f t="shared" si="59"/>
        <v>0</v>
      </c>
      <c r="G326" s="23">
        <f t="shared" si="60"/>
        <v>0</v>
      </c>
      <c r="H326" s="23">
        <f t="shared" si="61"/>
        <v>0</v>
      </c>
      <c r="I326" s="23">
        <f t="shared" si="62"/>
        <v>0</v>
      </c>
      <c r="J326" s="23">
        <f t="shared" si="63"/>
        <v>0</v>
      </c>
      <c r="K326" s="23">
        <f t="shared" ca="1" si="55"/>
        <v>9.4184415108323535E-3</v>
      </c>
      <c r="L326" s="23">
        <f t="shared" ca="1" si="64"/>
        <v>8.8707040492970023E-5</v>
      </c>
      <c r="M326" s="23">
        <f t="shared" ca="1" si="56"/>
        <v>6311925249.4537907</v>
      </c>
      <c r="N326" s="23">
        <f t="shared" ca="1" si="57"/>
        <v>380668847.81071049</v>
      </c>
      <c r="O326" s="23">
        <f t="shared" ca="1" si="58"/>
        <v>161995362.47030237</v>
      </c>
      <c r="P326" s="8">
        <f t="shared" ca="1" si="65"/>
        <v>-9.4184415108323535E-3</v>
      </c>
      <c r="Q326" s="8"/>
      <c r="R326" s="8"/>
      <c r="S326" s="8"/>
    </row>
    <row r="327" spans="1:19" x14ac:dyDescent="0.2">
      <c r="A327" s="8"/>
      <c r="B327" s="8"/>
      <c r="C327" s="8"/>
      <c r="D327" s="79">
        <f t="shared" si="66"/>
        <v>0</v>
      </c>
      <c r="E327" s="79">
        <f t="shared" si="66"/>
        <v>0</v>
      </c>
      <c r="F327" s="23">
        <f t="shared" si="59"/>
        <v>0</v>
      </c>
      <c r="G327" s="23">
        <f t="shared" si="60"/>
        <v>0</v>
      </c>
      <c r="H327" s="23">
        <f t="shared" si="61"/>
        <v>0</v>
      </c>
      <c r="I327" s="23">
        <f t="shared" si="62"/>
        <v>0</v>
      </c>
      <c r="J327" s="23">
        <f t="shared" si="63"/>
        <v>0</v>
      </c>
      <c r="K327" s="23">
        <f t="shared" ca="1" si="55"/>
        <v>9.4184415108323535E-3</v>
      </c>
      <c r="L327" s="23">
        <f t="shared" ca="1" si="64"/>
        <v>8.8707040492970023E-5</v>
      </c>
      <c r="M327" s="23">
        <f t="shared" ca="1" si="56"/>
        <v>6311925249.4537907</v>
      </c>
      <c r="N327" s="23">
        <f t="shared" ca="1" si="57"/>
        <v>380668847.81071049</v>
      </c>
      <c r="O327" s="23">
        <f t="shared" ca="1" si="58"/>
        <v>161995362.47030237</v>
      </c>
      <c r="P327" s="8">
        <f t="shared" ca="1" si="65"/>
        <v>-9.4184415108323535E-3</v>
      </c>
      <c r="Q327" s="8"/>
      <c r="R327" s="8"/>
      <c r="S327" s="8"/>
    </row>
    <row r="328" spans="1:19" x14ac:dyDescent="0.2">
      <c r="A328" s="8"/>
      <c r="B328" s="8"/>
      <c r="C328" s="8"/>
      <c r="D328" s="79">
        <f t="shared" si="66"/>
        <v>0</v>
      </c>
      <c r="E328" s="79">
        <f t="shared" si="66"/>
        <v>0</v>
      </c>
      <c r="F328" s="23">
        <f t="shared" si="59"/>
        <v>0</v>
      </c>
      <c r="G328" s="23">
        <f t="shared" si="60"/>
        <v>0</v>
      </c>
      <c r="H328" s="23">
        <f t="shared" si="61"/>
        <v>0</v>
      </c>
      <c r="I328" s="23">
        <f t="shared" si="62"/>
        <v>0</v>
      </c>
      <c r="J328" s="23">
        <f t="shared" si="63"/>
        <v>0</v>
      </c>
      <c r="K328" s="23">
        <f t="shared" ca="1" si="55"/>
        <v>9.4184415108323535E-3</v>
      </c>
      <c r="L328" s="23">
        <f t="shared" ca="1" si="64"/>
        <v>8.8707040492970023E-5</v>
      </c>
      <c r="M328" s="23">
        <f t="shared" ca="1" si="56"/>
        <v>6311925249.4537907</v>
      </c>
      <c r="N328" s="23">
        <f t="shared" ca="1" si="57"/>
        <v>380668847.81071049</v>
      </c>
      <c r="O328" s="23">
        <f t="shared" ca="1" si="58"/>
        <v>161995362.47030237</v>
      </c>
      <c r="P328" s="8">
        <f t="shared" ca="1" si="65"/>
        <v>-9.4184415108323535E-3</v>
      </c>
      <c r="Q328" s="8"/>
      <c r="R328" s="8"/>
      <c r="S328" s="8"/>
    </row>
    <row r="329" spans="1:19" x14ac:dyDescent="0.2">
      <c r="A329" s="8"/>
      <c r="B329" s="8"/>
      <c r="C329" s="8"/>
      <c r="D329" s="79">
        <f t="shared" si="66"/>
        <v>0</v>
      </c>
      <c r="E329" s="79">
        <f t="shared" si="66"/>
        <v>0</v>
      </c>
      <c r="F329" s="23">
        <f t="shared" si="59"/>
        <v>0</v>
      </c>
      <c r="G329" s="23">
        <f t="shared" si="60"/>
        <v>0</v>
      </c>
      <c r="H329" s="23">
        <f t="shared" si="61"/>
        <v>0</v>
      </c>
      <c r="I329" s="23">
        <f t="shared" si="62"/>
        <v>0</v>
      </c>
      <c r="J329" s="23">
        <f t="shared" si="63"/>
        <v>0</v>
      </c>
      <c r="K329" s="23">
        <f t="shared" ca="1" si="55"/>
        <v>9.4184415108323535E-3</v>
      </c>
      <c r="L329" s="23">
        <f t="shared" ca="1" si="64"/>
        <v>8.8707040492970023E-5</v>
      </c>
      <c r="M329" s="23">
        <f t="shared" ca="1" si="56"/>
        <v>6311925249.4537907</v>
      </c>
      <c r="N329" s="23">
        <f t="shared" ca="1" si="57"/>
        <v>380668847.81071049</v>
      </c>
      <c r="O329" s="23">
        <f t="shared" ca="1" si="58"/>
        <v>161995362.47030237</v>
      </c>
      <c r="P329" s="8">
        <f t="shared" ca="1" si="65"/>
        <v>-9.4184415108323535E-3</v>
      </c>
      <c r="Q329" s="8"/>
      <c r="R329" s="8"/>
      <c r="S329" s="8"/>
    </row>
    <row r="330" spans="1:19" x14ac:dyDescent="0.2">
      <c r="A330" s="8"/>
      <c r="B330" s="8"/>
      <c r="C330" s="8"/>
      <c r="D330" s="79">
        <f t="shared" si="66"/>
        <v>0</v>
      </c>
      <c r="E330" s="79">
        <f t="shared" si="66"/>
        <v>0</v>
      </c>
      <c r="F330" s="23">
        <f t="shared" si="59"/>
        <v>0</v>
      </c>
      <c r="G330" s="23">
        <f t="shared" si="60"/>
        <v>0</v>
      </c>
      <c r="H330" s="23">
        <f t="shared" si="61"/>
        <v>0</v>
      </c>
      <c r="I330" s="23">
        <f t="shared" si="62"/>
        <v>0</v>
      </c>
      <c r="J330" s="23">
        <f t="shared" si="63"/>
        <v>0</v>
      </c>
      <c r="K330" s="23">
        <f t="shared" ca="1" si="55"/>
        <v>9.4184415108323535E-3</v>
      </c>
      <c r="L330" s="23">
        <f t="shared" ca="1" si="64"/>
        <v>8.8707040492970023E-5</v>
      </c>
      <c r="M330" s="23">
        <f t="shared" ca="1" si="56"/>
        <v>6311925249.4537907</v>
      </c>
      <c r="N330" s="23">
        <f t="shared" ca="1" si="57"/>
        <v>380668847.81071049</v>
      </c>
      <c r="O330" s="23">
        <f t="shared" ca="1" si="58"/>
        <v>161995362.47030237</v>
      </c>
      <c r="P330" s="8">
        <f t="shared" ca="1" si="65"/>
        <v>-9.4184415108323535E-3</v>
      </c>
      <c r="Q330" s="8"/>
      <c r="R330" s="8"/>
      <c r="S330" s="8"/>
    </row>
    <row r="331" spans="1:19" x14ac:dyDescent="0.2">
      <c r="A331" s="8"/>
      <c r="B331" s="8"/>
      <c r="C331" s="8"/>
      <c r="D331" s="79">
        <f t="shared" si="66"/>
        <v>0</v>
      </c>
      <c r="E331" s="79">
        <f t="shared" si="66"/>
        <v>0</v>
      </c>
      <c r="F331" s="23">
        <f t="shared" si="59"/>
        <v>0</v>
      </c>
      <c r="G331" s="23">
        <f t="shared" si="60"/>
        <v>0</v>
      </c>
      <c r="H331" s="23">
        <f t="shared" si="61"/>
        <v>0</v>
      </c>
      <c r="I331" s="23">
        <f t="shared" si="62"/>
        <v>0</v>
      </c>
      <c r="J331" s="23">
        <f t="shared" si="63"/>
        <v>0</v>
      </c>
      <c r="K331" s="23">
        <f t="shared" ca="1" si="55"/>
        <v>9.4184415108323535E-3</v>
      </c>
      <c r="L331" s="23">
        <f t="shared" ca="1" si="64"/>
        <v>8.8707040492970023E-5</v>
      </c>
      <c r="M331" s="23">
        <f t="shared" ca="1" si="56"/>
        <v>6311925249.4537907</v>
      </c>
      <c r="N331" s="23">
        <f t="shared" ca="1" si="57"/>
        <v>380668847.81071049</v>
      </c>
      <c r="O331" s="23">
        <f t="shared" ca="1" si="58"/>
        <v>161995362.47030237</v>
      </c>
      <c r="P331" s="8">
        <f t="shared" ca="1" si="65"/>
        <v>-9.4184415108323535E-3</v>
      </c>
      <c r="Q331" s="8"/>
      <c r="R331" s="8"/>
      <c r="S331" s="8"/>
    </row>
    <row r="332" spans="1:19" x14ac:dyDescent="0.2">
      <c r="A332" s="8"/>
      <c r="B332" s="8"/>
      <c r="C332" s="8"/>
      <c r="D332" s="79">
        <f t="shared" si="66"/>
        <v>0</v>
      </c>
      <c r="E332" s="79">
        <f t="shared" si="66"/>
        <v>0</v>
      </c>
      <c r="F332" s="23">
        <f t="shared" si="59"/>
        <v>0</v>
      </c>
      <c r="G332" s="23">
        <f t="shared" si="60"/>
        <v>0</v>
      </c>
      <c r="H332" s="23">
        <f t="shared" si="61"/>
        <v>0</v>
      </c>
      <c r="I332" s="23">
        <f t="shared" si="62"/>
        <v>0</v>
      </c>
      <c r="J332" s="23">
        <f t="shared" si="63"/>
        <v>0</v>
      </c>
      <c r="K332" s="23">
        <f t="shared" ca="1" si="55"/>
        <v>9.4184415108323535E-3</v>
      </c>
      <c r="L332" s="23">
        <f t="shared" ca="1" si="64"/>
        <v>8.8707040492970023E-5</v>
      </c>
      <c r="M332" s="23">
        <f t="shared" ca="1" si="56"/>
        <v>6311925249.4537907</v>
      </c>
      <c r="N332" s="23">
        <f t="shared" ca="1" si="57"/>
        <v>380668847.81071049</v>
      </c>
      <c r="O332" s="23">
        <f t="shared" ca="1" si="58"/>
        <v>161995362.47030237</v>
      </c>
      <c r="P332" s="8">
        <f t="shared" ca="1" si="65"/>
        <v>-9.4184415108323535E-3</v>
      </c>
      <c r="Q332" s="8"/>
      <c r="R332" s="8"/>
      <c r="S332" s="8"/>
    </row>
    <row r="333" spans="1:19" x14ac:dyDescent="0.2">
      <c r="A333" s="8"/>
      <c r="B333" s="8"/>
      <c r="C333" s="8"/>
      <c r="D333" s="79">
        <f t="shared" si="66"/>
        <v>0</v>
      </c>
      <c r="E333" s="79">
        <f t="shared" si="66"/>
        <v>0</v>
      </c>
      <c r="F333" s="23">
        <f t="shared" si="59"/>
        <v>0</v>
      </c>
      <c r="G333" s="23">
        <f t="shared" si="60"/>
        <v>0</v>
      </c>
      <c r="H333" s="23">
        <f t="shared" si="61"/>
        <v>0</v>
      </c>
      <c r="I333" s="23">
        <f t="shared" si="62"/>
        <v>0</v>
      </c>
      <c r="J333" s="23">
        <f t="shared" si="63"/>
        <v>0</v>
      </c>
      <c r="K333" s="23">
        <f t="shared" ca="1" si="55"/>
        <v>9.4184415108323535E-3</v>
      </c>
      <c r="L333" s="23">
        <f t="shared" ca="1" si="64"/>
        <v>8.8707040492970023E-5</v>
      </c>
      <c r="M333" s="23">
        <f t="shared" ca="1" si="56"/>
        <v>6311925249.4537907</v>
      </c>
      <c r="N333" s="23">
        <f t="shared" ca="1" si="57"/>
        <v>380668847.81071049</v>
      </c>
      <c r="O333" s="23">
        <f t="shared" ca="1" si="58"/>
        <v>161995362.47030237</v>
      </c>
      <c r="P333" s="8">
        <f t="shared" ca="1" si="65"/>
        <v>-9.4184415108323535E-3</v>
      </c>
      <c r="Q333" s="8"/>
      <c r="R333" s="8"/>
      <c r="S333" s="8"/>
    </row>
    <row r="334" spans="1:19" x14ac:dyDescent="0.2">
      <c r="A334" s="8"/>
      <c r="B334" s="8"/>
      <c r="C334" s="8"/>
      <c r="D334" s="79">
        <f t="shared" si="66"/>
        <v>0</v>
      </c>
      <c r="E334" s="79">
        <f t="shared" si="66"/>
        <v>0</v>
      </c>
      <c r="F334" s="23">
        <f t="shared" si="59"/>
        <v>0</v>
      </c>
      <c r="G334" s="23">
        <f t="shared" si="60"/>
        <v>0</v>
      </c>
      <c r="H334" s="23">
        <f t="shared" si="61"/>
        <v>0</v>
      </c>
      <c r="I334" s="23">
        <f t="shared" si="62"/>
        <v>0</v>
      </c>
      <c r="J334" s="23">
        <f t="shared" si="63"/>
        <v>0</v>
      </c>
      <c r="K334" s="23">
        <f t="shared" ca="1" si="55"/>
        <v>9.4184415108323535E-3</v>
      </c>
      <c r="L334" s="23">
        <f t="shared" ca="1" si="64"/>
        <v>8.8707040492970023E-5</v>
      </c>
      <c r="M334" s="23">
        <f t="shared" ca="1" si="56"/>
        <v>6311925249.4537907</v>
      </c>
      <c r="N334" s="23">
        <f t="shared" ca="1" si="57"/>
        <v>380668847.81071049</v>
      </c>
      <c r="O334" s="23">
        <f t="shared" ca="1" si="58"/>
        <v>161995362.47030237</v>
      </c>
      <c r="P334" s="8">
        <f t="shared" ca="1" si="65"/>
        <v>-9.4184415108323535E-3</v>
      </c>
      <c r="Q334" s="8"/>
      <c r="R334" s="8"/>
      <c r="S334" s="8"/>
    </row>
    <row r="335" spans="1:19" x14ac:dyDescent="0.2">
      <c r="A335" s="8"/>
      <c r="B335" s="8"/>
      <c r="C335" s="8"/>
      <c r="D335" s="79">
        <f t="shared" si="66"/>
        <v>0</v>
      </c>
      <c r="E335" s="79">
        <f t="shared" si="66"/>
        <v>0</v>
      </c>
      <c r="F335" s="23">
        <f t="shared" si="59"/>
        <v>0</v>
      </c>
      <c r="G335" s="23">
        <f t="shared" si="60"/>
        <v>0</v>
      </c>
      <c r="H335" s="23">
        <f t="shared" si="61"/>
        <v>0</v>
      </c>
      <c r="I335" s="23">
        <f t="shared" si="62"/>
        <v>0</v>
      </c>
      <c r="J335" s="23">
        <f t="shared" si="63"/>
        <v>0</v>
      </c>
      <c r="K335" s="23">
        <f t="shared" ca="1" si="55"/>
        <v>9.4184415108323535E-3</v>
      </c>
      <c r="L335" s="23">
        <f t="shared" ca="1" si="64"/>
        <v>8.8707040492970023E-5</v>
      </c>
      <c r="M335" s="23">
        <f t="shared" ca="1" si="56"/>
        <v>6311925249.4537907</v>
      </c>
      <c r="N335" s="23">
        <f t="shared" ca="1" si="57"/>
        <v>380668847.81071049</v>
      </c>
      <c r="O335" s="23">
        <f t="shared" ca="1" si="58"/>
        <v>161995362.47030237</v>
      </c>
      <c r="P335" s="8">
        <f t="shared" ca="1" si="65"/>
        <v>-9.4184415108323535E-3</v>
      </c>
      <c r="Q335" s="8"/>
      <c r="R335" s="8"/>
      <c r="S335" s="8"/>
    </row>
    <row r="336" spans="1:19" x14ac:dyDescent="0.2">
      <c r="A336" s="8"/>
      <c r="B336" s="8"/>
      <c r="C336" s="8"/>
      <c r="D336" s="79">
        <f t="shared" si="66"/>
        <v>0</v>
      </c>
      <c r="E336" s="79">
        <f t="shared" si="66"/>
        <v>0</v>
      </c>
      <c r="F336" s="23">
        <f t="shared" si="59"/>
        <v>0</v>
      </c>
      <c r="G336" s="23">
        <f t="shared" si="60"/>
        <v>0</v>
      </c>
      <c r="H336" s="23">
        <f t="shared" si="61"/>
        <v>0</v>
      </c>
      <c r="I336" s="23">
        <f t="shared" si="62"/>
        <v>0</v>
      </c>
      <c r="J336" s="23">
        <f t="shared" si="63"/>
        <v>0</v>
      </c>
      <c r="K336" s="23">
        <f t="shared" ca="1" si="55"/>
        <v>9.4184415108323535E-3</v>
      </c>
      <c r="L336" s="23">
        <f t="shared" ca="1" si="64"/>
        <v>8.8707040492970023E-5</v>
      </c>
      <c r="M336" s="23">
        <f t="shared" ca="1" si="56"/>
        <v>6311925249.4537907</v>
      </c>
      <c r="N336" s="23">
        <f t="shared" ca="1" si="57"/>
        <v>380668847.81071049</v>
      </c>
      <c r="O336" s="23">
        <f t="shared" ca="1" si="58"/>
        <v>161995362.47030237</v>
      </c>
      <c r="P336" s="8">
        <f t="shared" ca="1" si="65"/>
        <v>-9.4184415108323535E-3</v>
      </c>
      <c r="Q336" s="8"/>
      <c r="R336" s="8"/>
      <c r="S336" s="8"/>
    </row>
    <row r="337" spans="1:19" x14ac:dyDescent="0.2">
      <c r="A337" s="8"/>
      <c r="B337" s="8"/>
      <c r="C337" s="8"/>
      <c r="D337" s="79">
        <f t="shared" si="66"/>
        <v>0</v>
      </c>
      <c r="E337" s="79">
        <f t="shared" si="66"/>
        <v>0</v>
      </c>
      <c r="F337" s="23">
        <f t="shared" si="59"/>
        <v>0</v>
      </c>
      <c r="G337" s="23">
        <f t="shared" si="60"/>
        <v>0</v>
      </c>
      <c r="H337" s="23">
        <f t="shared" si="61"/>
        <v>0</v>
      </c>
      <c r="I337" s="23">
        <f t="shared" si="62"/>
        <v>0</v>
      </c>
      <c r="J337" s="23">
        <f t="shared" si="63"/>
        <v>0</v>
      </c>
      <c r="K337" s="23">
        <f t="shared" ca="1" si="55"/>
        <v>9.4184415108323535E-3</v>
      </c>
      <c r="L337" s="23">
        <f t="shared" ca="1" si="64"/>
        <v>8.8707040492970023E-5</v>
      </c>
      <c r="M337" s="23">
        <f t="shared" ca="1" si="56"/>
        <v>6311925249.4537907</v>
      </c>
      <c r="N337" s="23">
        <f t="shared" ca="1" si="57"/>
        <v>380668847.81071049</v>
      </c>
      <c r="O337" s="23">
        <f t="shared" ca="1" si="58"/>
        <v>161995362.47030237</v>
      </c>
      <c r="P337" s="8">
        <f t="shared" ca="1" si="65"/>
        <v>-9.4184415108323535E-3</v>
      </c>
      <c r="Q337" s="8"/>
      <c r="R337" s="8"/>
      <c r="S337" s="8"/>
    </row>
    <row r="338" spans="1:19" x14ac:dyDescent="0.2">
      <c r="A338" s="8"/>
      <c r="B338" s="8"/>
      <c r="C338" s="8"/>
      <c r="D338" s="79">
        <f t="shared" si="66"/>
        <v>0</v>
      </c>
      <c r="E338" s="79">
        <f t="shared" si="66"/>
        <v>0</v>
      </c>
      <c r="F338" s="23">
        <f t="shared" si="59"/>
        <v>0</v>
      </c>
      <c r="G338" s="23">
        <f t="shared" si="60"/>
        <v>0</v>
      </c>
      <c r="H338" s="23">
        <f t="shared" si="61"/>
        <v>0</v>
      </c>
      <c r="I338" s="23">
        <f t="shared" si="62"/>
        <v>0</v>
      </c>
      <c r="J338" s="23">
        <f t="shared" si="63"/>
        <v>0</v>
      </c>
      <c r="K338" s="23">
        <f t="shared" ca="1" si="55"/>
        <v>9.4184415108323535E-3</v>
      </c>
      <c r="L338" s="23">
        <f t="shared" ca="1" si="64"/>
        <v>8.8707040492970023E-5</v>
      </c>
      <c r="M338" s="23">
        <f t="shared" ca="1" si="56"/>
        <v>6311925249.4537907</v>
      </c>
      <c r="N338" s="23">
        <f t="shared" ca="1" si="57"/>
        <v>380668847.81071049</v>
      </c>
      <c r="O338" s="23">
        <f t="shared" ca="1" si="58"/>
        <v>161995362.47030237</v>
      </c>
      <c r="P338" s="8">
        <f t="shared" ca="1" si="65"/>
        <v>-9.4184415108323535E-3</v>
      </c>
      <c r="Q338" s="8"/>
      <c r="R338" s="8"/>
      <c r="S338" s="8"/>
    </row>
    <row r="339" spans="1:19" x14ac:dyDescent="0.2">
      <c r="A339" s="8"/>
      <c r="B339" s="8"/>
      <c r="C339" s="8"/>
      <c r="D339" s="79">
        <f t="shared" si="66"/>
        <v>0</v>
      </c>
      <c r="E339" s="79">
        <f t="shared" si="66"/>
        <v>0</v>
      </c>
      <c r="F339" s="23">
        <f t="shared" si="59"/>
        <v>0</v>
      </c>
      <c r="G339" s="23">
        <f t="shared" si="60"/>
        <v>0</v>
      </c>
      <c r="H339" s="23">
        <f t="shared" si="61"/>
        <v>0</v>
      </c>
      <c r="I339" s="23">
        <f t="shared" si="62"/>
        <v>0</v>
      </c>
      <c r="J339" s="23">
        <f t="shared" si="63"/>
        <v>0</v>
      </c>
      <c r="K339" s="23">
        <f t="shared" ca="1" si="55"/>
        <v>9.4184415108323535E-3</v>
      </c>
      <c r="L339" s="23">
        <f t="shared" ca="1" si="64"/>
        <v>8.8707040492970023E-5</v>
      </c>
      <c r="M339" s="23">
        <f t="shared" ca="1" si="56"/>
        <v>6311925249.4537907</v>
      </c>
      <c r="N339" s="23">
        <f t="shared" ca="1" si="57"/>
        <v>380668847.81071049</v>
      </c>
      <c r="O339" s="23">
        <f t="shared" ca="1" si="58"/>
        <v>161995362.47030237</v>
      </c>
      <c r="P339" s="8">
        <f t="shared" ca="1" si="65"/>
        <v>-9.4184415108323535E-3</v>
      </c>
      <c r="Q339" s="8"/>
      <c r="R339" s="8"/>
      <c r="S339" s="8"/>
    </row>
    <row r="340" spans="1:19" x14ac:dyDescent="0.2">
      <c r="A340" s="8"/>
      <c r="B340" s="8"/>
      <c r="C340" s="8"/>
      <c r="D340" s="79">
        <f t="shared" si="66"/>
        <v>0</v>
      </c>
      <c r="E340" s="79">
        <f t="shared" si="66"/>
        <v>0</v>
      </c>
      <c r="F340" s="23">
        <f t="shared" si="59"/>
        <v>0</v>
      </c>
      <c r="G340" s="23">
        <f t="shared" si="60"/>
        <v>0</v>
      </c>
      <c r="H340" s="23">
        <f t="shared" si="61"/>
        <v>0</v>
      </c>
      <c r="I340" s="23">
        <f t="shared" si="62"/>
        <v>0</v>
      </c>
      <c r="J340" s="23">
        <f t="shared" si="63"/>
        <v>0</v>
      </c>
      <c r="K340" s="23">
        <f t="shared" ca="1" si="55"/>
        <v>9.4184415108323535E-3</v>
      </c>
      <c r="L340" s="23">
        <f t="shared" ca="1" si="64"/>
        <v>8.8707040492970023E-5</v>
      </c>
      <c r="M340" s="23">
        <f t="shared" ca="1" si="56"/>
        <v>6311925249.4537907</v>
      </c>
      <c r="N340" s="23">
        <f t="shared" ca="1" si="57"/>
        <v>380668847.81071049</v>
      </c>
      <c r="O340" s="23">
        <f t="shared" ca="1" si="58"/>
        <v>161995362.47030237</v>
      </c>
      <c r="P340" s="8">
        <f t="shared" ca="1" si="65"/>
        <v>-9.4184415108323535E-3</v>
      </c>
      <c r="Q340" s="8"/>
      <c r="R340" s="8"/>
      <c r="S340" s="8"/>
    </row>
    <row r="341" spans="1:19" x14ac:dyDescent="0.2">
      <c r="A341" s="8"/>
      <c r="B341" s="8"/>
      <c r="C341" s="8"/>
      <c r="D341" s="79">
        <f t="shared" si="66"/>
        <v>0</v>
      </c>
      <c r="E341" s="79">
        <f t="shared" si="66"/>
        <v>0</v>
      </c>
      <c r="F341" s="23">
        <f t="shared" si="59"/>
        <v>0</v>
      </c>
      <c r="G341" s="23">
        <f t="shared" si="60"/>
        <v>0</v>
      </c>
      <c r="H341" s="23">
        <f t="shared" si="61"/>
        <v>0</v>
      </c>
      <c r="I341" s="23">
        <f t="shared" si="62"/>
        <v>0</v>
      </c>
      <c r="J341" s="23">
        <f t="shared" si="63"/>
        <v>0</v>
      </c>
      <c r="K341" s="23">
        <f t="shared" ca="1" si="55"/>
        <v>9.4184415108323535E-3</v>
      </c>
      <c r="L341" s="23">
        <f t="shared" ca="1" si="64"/>
        <v>8.8707040492970023E-5</v>
      </c>
      <c r="M341" s="23">
        <f ca="1">(M$1-M$2*D341+M$3*F341)^2</f>
        <v>6311925249.4537907</v>
      </c>
      <c r="N341" s="23">
        <f ca="1">(-M$2+M$4*D341-M$5*F341)^2</f>
        <v>380668847.81071049</v>
      </c>
      <c r="O341" s="23">
        <f ca="1">+(M$3-D341*M$5+F341*M$6)^2</f>
        <v>161995362.47030237</v>
      </c>
      <c r="P341" s="8">
        <f t="shared" ca="1" si="65"/>
        <v>-9.4184415108323535E-3</v>
      </c>
      <c r="Q341" s="8"/>
      <c r="R341" s="8"/>
      <c r="S341" s="8"/>
    </row>
    <row r="342" spans="1:19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spans="1:19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spans="1:19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spans="1:19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spans="1:19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spans="1:19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spans="1:19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spans="1:19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spans="1:19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spans="1:19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spans="1:19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spans="1:19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spans="1:19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spans="1:19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spans="1:19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spans="1:19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spans="1:19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spans="1:19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spans="1:19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spans="1:19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spans="1:19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spans="1:19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spans="1:19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spans="1:19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spans="1:19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spans="1:19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spans="1:19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spans="1:19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spans="1:19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spans="1:19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spans="1:19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spans="1:19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spans="1:19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spans="1:19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spans="1:19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spans="1:19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spans="1:19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spans="1:19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spans="1:19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spans="1:19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spans="1:19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spans="1:19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spans="1:19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spans="1:19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spans="1:19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spans="1:19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spans="1:19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spans="1:19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spans="1:19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spans="1:19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spans="1:19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spans="1:19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spans="1:19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spans="1:19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spans="1:19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spans="1:19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spans="1:19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spans="1:19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spans="1:19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spans="1:19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spans="1:19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spans="1:19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spans="1:19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spans="1:19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spans="1:19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spans="1:19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spans="1:19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spans="1:19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spans="1:19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spans="1:19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spans="1:19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spans="1:19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spans="1:19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spans="1:19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spans="1:19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spans="1:19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spans="1:19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spans="1:19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spans="1:19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spans="1:19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spans="1:19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spans="1:19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spans="1:19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spans="1:19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spans="1:19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spans="1:19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spans="1:19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spans="1:19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spans="1:19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spans="1:19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spans="1:19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spans="1:19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spans="1:19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spans="1:19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spans="1:19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spans="1:19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spans="1:19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spans="1:19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spans="1:19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spans="1:19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spans="1:19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spans="1:19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spans="1:19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spans="1:19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spans="1:19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spans="1:19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spans="1:19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spans="1:19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spans="1:19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spans="1:19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spans="1:19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spans="1:19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spans="1:19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spans="1:19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spans="1:19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spans="1:19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spans="1:19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spans="1:19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spans="1:19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spans="1:19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spans="1:19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spans="1:19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spans="1:19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spans="1:19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spans="1:19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spans="1:19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spans="1:19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spans="1:19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spans="1:19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spans="1:19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spans="1:19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spans="1:19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spans="1:19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spans="1:19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spans="1:19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spans="1:19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spans="1:19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spans="1:19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spans="1:19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spans="1:19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spans="1:19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spans="1:19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spans="1:19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spans="1:19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spans="1:19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spans="1:19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spans="1:19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spans="1:19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spans="1:19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spans="1:19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spans="1:19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spans="1:19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spans="1:19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spans="1:19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spans="1:19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spans="1:19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spans="1:19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spans="1:19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spans="1:19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spans="1:19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spans="1:19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spans="1:19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spans="1:19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spans="1:19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spans="1:19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spans="1:19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spans="1:19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spans="1:19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spans="1:19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spans="1:19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spans="1:19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spans="1:19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spans="1:19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spans="1:19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spans="1:19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spans="1:19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spans="1:19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spans="1:19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spans="1:19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spans="1:19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spans="1:19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spans="1:19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spans="1:19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spans="1:19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spans="1:19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spans="1:19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spans="1:19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spans="1:19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spans="1:19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spans="1:19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spans="1:19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spans="1:19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spans="1:19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spans="1:19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spans="1:19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spans="1:19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spans="1:19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spans="1:19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spans="1:19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spans="1:19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spans="1:19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spans="1:19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spans="1:19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spans="1:19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spans="1:19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spans="1:19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spans="1:19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spans="1:19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spans="1:19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spans="1:19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spans="1:19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spans="1:19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spans="1:19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spans="1:19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spans="1:19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spans="1:19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spans="1:19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spans="1:19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spans="1:19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spans="1:19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spans="1:19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spans="1:19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spans="1:19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spans="1:19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spans="1:19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spans="1:19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spans="1:19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spans="1:19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spans="1:19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spans="1:19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spans="1:19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spans="1:19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spans="1:19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spans="1:19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spans="1:19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spans="1:19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spans="1:19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spans="1:19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spans="1:19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spans="1:19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spans="1:19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spans="1:19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spans="1:19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spans="1:19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spans="1:19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spans="1:19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spans="1:19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spans="1:19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spans="1:19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spans="1:19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spans="1:19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spans="1:19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spans="1:19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spans="1:19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spans="1:19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spans="1:19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spans="1:19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spans="1:19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spans="1:19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spans="1:19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spans="1:19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spans="1:19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spans="1:19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spans="1:19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spans="1:19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spans="1:19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spans="1:19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spans="1:19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spans="1:19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spans="1:19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spans="1:19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spans="1:19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spans="1:19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spans="1:19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spans="1:19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spans="1:19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spans="1:19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spans="1:19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spans="1:19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spans="1:19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spans="1:19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spans="1:19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spans="1:19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spans="1:19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spans="1:19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spans="1:19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spans="1:19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spans="1:19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spans="1:19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spans="1:19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spans="1:19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spans="1:19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spans="1:19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spans="1:19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spans="1:19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spans="1:19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spans="1:19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spans="1:19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spans="1:19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spans="1:19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spans="1:19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spans="1:19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spans="1:19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spans="1:19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spans="1:19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spans="1:19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spans="1:19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spans="1:19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spans="1:19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spans="1:19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spans="1:19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spans="1:19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spans="1:19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spans="1:19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spans="1:19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spans="1:19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spans="1:19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spans="1:19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spans="1:19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spans="1:19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spans="1:19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spans="1:19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spans="1:19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spans="1:19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spans="1:19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spans="1:19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spans="1:19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spans="1:19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spans="1:19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spans="1:19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spans="1:19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spans="1:19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spans="1:19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spans="1:19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spans="1:19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spans="1:19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spans="1:19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spans="1:19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spans="1:19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spans="1:19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spans="1:19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spans="1:19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spans="1:19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spans="1:19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spans="1:19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spans="1:19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spans="1:19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spans="1:19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spans="1:19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spans="1:19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spans="1:19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spans="1:19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spans="1:19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spans="1:19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spans="1:19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spans="1:19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spans="1:19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spans="1:19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spans="1:19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spans="1:19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spans="1:19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spans="1:19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spans="1:19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spans="1:19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spans="1:19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spans="1:19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spans="1:19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spans="1:19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spans="1:19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spans="1:19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spans="1:19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spans="1:19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spans="1:19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spans="1:19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spans="1:19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spans="1:19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spans="1:19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spans="1:19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spans="1:19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spans="1:19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spans="1:19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spans="1:19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spans="1:19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spans="1:19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spans="1:19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spans="1:19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spans="1:19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spans="1:19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spans="1:19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spans="1:19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spans="1:19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spans="1:19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spans="1:19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spans="1:19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spans="1:19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spans="1:19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spans="1:19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spans="1:19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spans="1:19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spans="1:19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spans="1:19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spans="1:19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spans="1:19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spans="1:19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spans="1:19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spans="1:19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spans="1:19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spans="1:19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spans="1:19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spans="1:19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spans="1:19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spans="1:19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spans="1:19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spans="1:19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spans="1:19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spans="1:19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spans="1:19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spans="1:19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spans="1:19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spans="1:19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spans="1:19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spans="1:19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spans="1:19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spans="1:19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spans="1:19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spans="1:19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spans="1:19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spans="1:19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spans="1:19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spans="1:19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spans="1:19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spans="1:19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spans="1:19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spans="1:19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spans="1:19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spans="1:19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spans="1:19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spans="1:19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spans="1:19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spans="1:19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spans="1:19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spans="1:19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spans="1:19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spans="1:19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spans="1:19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spans="1:19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spans="1:19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spans="1:19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spans="1:19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spans="1:19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spans="1:19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spans="1:19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spans="1:19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spans="1:19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spans="1:19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spans="1:19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spans="1:19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spans="1:19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spans="1:19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spans="1:19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spans="1:19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spans="1:19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spans="1:19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spans="1:19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spans="1:19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spans="1:19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spans="1:19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spans="1:19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spans="1:19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spans="1:19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spans="1:19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spans="1:19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spans="1:19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spans="1:19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spans="1:19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spans="1:19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spans="1:19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spans="1:19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spans="1:19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spans="1:19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spans="1:19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spans="1:19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spans="1:19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spans="1:19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spans="1:19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spans="1:19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spans="1:19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spans="1:19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spans="1:19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spans="1:19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spans="1:19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spans="1:19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spans="1:19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spans="1:19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spans="1:19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spans="1:19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spans="1:19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spans="1:19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spans="1:19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spans="1:19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spans="1:19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spans="1:19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spans="1:19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spans="1:19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spans="1:19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spans="1:19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spans="1:19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spans="1:19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spans="1:19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spans="1:19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spans="1:19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spans="1:19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spans="1:19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spans="1:19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spans="1:19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spans="1:19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spans="1:19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spans="1:19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spans="1:19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spans="1:19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spans="1:19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spans="1:19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spans="1:19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spans="1:19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spans="1:19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spans="1:19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spans="1:19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spans="1:19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spans="1:19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spans="1:19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spans="1:19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spans="1:19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spans="1:19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spans="1:19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spans="1:19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spans="1:19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spans="1:19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spans="1:19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spans="1:19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spans="1:19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spans="1:19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spans="1:19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spans="1:19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spans="1:19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spans="1:19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spans="1:19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spans="1:19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spans="1:19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spans="1:19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spans="1:19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spans="1:19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spans="1:19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spans="1:19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spans="1:19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spans="1:19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spans="1:19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spans="1:19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spans="1:19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spans="1:19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spans="1:19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spans="1:19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spans="1:19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spans="1:19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spans="1:19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spans="1:19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spans="1:19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spans="1:19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spans="1:19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spans="1:19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spans="1:19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spans="1:19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spans="1:19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spans="1:19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spans="1:19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spans="1:19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spans="1:19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spans="1:19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spans="1:19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spans="1:19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spans="1:19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spans="1:19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spans="1:19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spans="1:19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spans="1:19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spans="1:19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spans="1:19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spans="1:19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spans="1:19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spans="1:19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spans="1:19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spans="1:19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spans="1:19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spans="1:19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spans="1:19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spans="1:19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spans="1:19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spans="1:19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spans="1:19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spans="1:19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spans="1:19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spans="1:19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spans="1:19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spans="1:19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spans="1:19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spans="1:19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spans="1:19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spans="1:19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spans="1:19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spans="1:19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spans="1:19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spans="1:19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spans="1:19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spans="1:19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spans="1:19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spans="1:19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spans="1:19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spans="1:19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spans="1:19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spans="1:19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spans="1:19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spans="1:19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spans="1:19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spans="1:19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spans="1:19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spans="1:19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spans="1:19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spans="1:19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spans="1:19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spans="1:19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spans="1:19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spans="1:19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spans="1:19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spans="1:19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spans="1:19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spans="1:19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spans="1:19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spans="1:19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spans="1:19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spans="1:19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spans="1:19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spans="1:19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spans="1:19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spans="1:19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spans="1:19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spans="1:19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spans="1:19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spans="1:19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spans="1:19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spans="1:19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spans="1:19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spans="1:19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spans="1:19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spans="1:19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spans="1:19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spans="1:19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spans="1:19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spans="1:19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spans="1:19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spans="1:19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spans="1:19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spans="1:19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spans="1:19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spans="1:19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spans="1:19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spans="1:19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spans="1:19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spans="1:19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spans="1:19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spans="1:19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spans="1:19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spans="1:19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spans="1:19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spans="1:19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spans="1:19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spans="1:19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spans="1:19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spans="1:19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spans="1:19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spans="1:19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spans="1:19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spans="1:19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spans="1:19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spans="1:19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spans="1:19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spans="1:19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spans="1:19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spans="1:19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spans="1:19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spans="1:19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spans="1:19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spans="1:19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spans="1:19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spans="1:19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spans="1:19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spans="1:19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spans="1:19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spans="1:19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spans="1:19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spans="1:19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spans="1:19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spans="1:19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spans="1:19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spans="1:19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spans="1:19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spans="1:19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spans="1:19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spans="1:19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spans="1:19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spans="1:19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spans="1:19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spans="1:19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spans="1:19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spans="1:19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spans="1:19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spans="1:19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spans="1:19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spans="1:19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spans="1:19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spans="1:19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spans="1:19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spans="1:19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spans="1:19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spans="1:19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spans="1:19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spans="1:19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spans="1:19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spans="1:19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spans="1:19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spans="1:19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spans="1:19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spans="1:19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spans="1:19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spans="1:19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spans="1:19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spans="1:19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spans="1:19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spans="1:19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spans="1:19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spans="1:19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spans="1:19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spans="1:19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spans="1:19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spans="1:19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spans="1:19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spans="1:19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spans="1:19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spans="1:19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spans="1:19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spans="1:19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spans="1:19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spans="1:19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spans="1:19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spans="1:19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spans="1:19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spans="1:19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spans="1:19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spans="1:19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spans="1:19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spans="1:19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spans="1:19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spans="1:19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spans="1:19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spans="1:19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spans="1:19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spans="1:19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spans="1:19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spans="1:19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spans="1:19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spans="1:19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spans="1:19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spans="1:19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spans="1:19" x14ac:dyDescent="0.2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spans="1:19" x14ac:dyDescent="0.2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spans="1:19" x14ac:dyDescent="0.2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spans="1:19" x14ac:dyDescent="0.2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spans="1:19" x14ac:dyDescent="0.2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spans="1:19" x14ac:dyDescent="0.2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spans="1:19" x14ac:dyDescent="0.2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spans="1:19" x14ac:dyDescent="0.2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spans="1:19" x14ac:dyDescent="0.2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spans="1:19" x14ac:dyDescent="0.2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spans="1:19" x14ac:dyDescent="0.2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spans="1:19" x14ac:dyDescent="0.2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spans="1:19" x14ac:dyDescent="0.2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spans="1:19" x14ac:dyDescent="0.2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spans="1:19" x14ac:dyDescent="0.2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spans="1:19" x14ac:dyDescent="0.2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spans="1:19" x14ac:dyDescent="0.2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spans="1:19" x14ac:dyDescent="0.2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spans="1:19" x14ac:dyDescent="0.2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spans="1:19" x14ac:dyDescent="0.2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spans="1:19" x14ac:dyDescent="0.2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spans="1:19" x14ac:dyDescent="0.2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spans="1:19" x14ac:dyDescent="0.2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spans="1:19" x14ac:dyDescent="0.2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spans="1:19" x14ac:dyDescent="0.2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spans="1:19" x14ac:dyDescent="0.2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spans="1:19" x14ac:dyDescent="0.2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spans="1:19" x14ac:dyDescent="0.2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spans="1:19" x14ac:dyDescent="0.2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spans="1:19" x14ac:dyDescent="0.2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spans="1:19" x14ac:dyDescent="0.2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spans="1:19" x14ac:dyDescent="0.2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spans="1:19" x14ac:dyDescent="0.2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spans="1:19" x14ac:dyDescent="0.2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spans="1:19" x14ac:dyDescent="0.2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spans="1:19" x14ac:dyDescent="0.2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spans="1:19" x14ac:dyDescent="0.2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spans="1:19" x14ac:dyDescent="0.2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spans="1:19" x14ac:dyDescent="0.2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spans="1:19" x14ac:dyDescent="0.2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spans="1:19" x14ac:dyDescent="0.2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spans="1:19" x14ac:dyDescent="0.2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spans="1:19" x14ac:dyDescent="0.2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spans="1:19" x14ac:dyDescent="0.2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spans="1:19" x14ac:dyDescent="0.2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spans="1:19" x14ac:dyDescent="0.2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spans="1:19" x14ac:dyDescent="0.2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spans="1:19" x14ac:dyDescent="0.2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spans="1:19" x14ac:dyDescent="0.2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spans="1:19" x14ac:dyDescent="0.2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spans="1:19" x14ac:dyDescent="0.2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spans="1:19" x14ac:dyDescent="0.2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spans="1:19" x14ac:dyDescent="0.2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spans="1:19" x14ac:dyDescent="0.2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spans="1:19" x14ac:dyDescent="0.2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spans="1:19" x14ac:dyDescent="0.2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spans="1:19" x14ac:dyDescent="0.2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spans="1:19" x14ac:dyDescent="0.2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spans="1:19" x14ac:dyDescent="0.2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spans="1:19" x14ac:dyDescent="0.2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spans="1:19" x14ac:dyDescent="0.2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spans="1:19" x14ac:dyDescent="0.2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spans="1:19" x14ac:dyDescent="0.2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spans="1:19" x14ac:dyDescent="0.2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spans="1:19" x14ac:dyDescent="0.2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spans="1:19" x14ac:dyDescent="0.2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spans="1:19" x14ac:dyDescent="0.2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spans="1:19" x14ac:dyDescent="0.2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spans="1:19" x14ac:dyDescent="0.2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spans="1:19" x14ac:dyDescent="0.2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spans="1:19" x14ac:dyDescent="0.2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spans="1:19" x14ac:dyDescent="0.2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spans="1:19" x14ac:dyDescent="0.2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spans="1:19" x14ac:dyDescent="0.2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spans="1:19" x14ac:dyDescent="0.2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spans="1:19" x14ac:dyDescent="0.2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spans="1:19" x14ac:dyDescent="0.2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spans="1:19" x14ac:dyDescent="0.2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spans="1:19" x14ac:dyDescent="0.2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spans="1:19" x14ac:dyDescent="0.2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spans="1:19" x14ac:dyDescent="0.2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spans="1:19" x14ac:dyDescent="0.2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spans="1:19" x14ac:dyDescent="0.2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spans="1:19" x14ac:dyDescent="0.2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spans="1:19" x14ac:dyDescent="0.2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spans="1:19" x14ac:dyDescent="0.2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spans="1:19" x14ac:dyDescent="0.2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spans="1:19" x14ac:dyDescent="0.2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spans="1:19" x14ac:dyDescent="0.2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spans="1:19" x14ac:dyDescent="0.2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spans="1:19" x14ac:dyDescent="0.2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spans="1:19" x14ac:dyDescent="0.2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spans="1:19" x14ac:dyDescent="0.2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spans="1:19" x14ac:dyDescent="0.2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spans="1:19" x14ac:dyDescent="0.2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spans="1:19" x14ac:dyDescent="0.2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spans="1:19" x14ac:dyDescent="0.2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spans="1:19" x14ac:dyDescent="0.2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spans="1:19" x14ac:dyDescent="0.2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spans="1:19" x14ac:dyDescent="0.2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spans="1:19" x14ac:dyDescent="0.2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spans="1:19" x14ac:dyDescent="0.2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spans="1:19" x14ac:dyDescent="0.2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spans="1:19" x14ac:dyDescent="0.2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spans="1:19" x14ac:dyDescent="0.2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spans="1:19" x14ac:dyDescent="0.2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spans="1:19" x14ac:dyDescent="0.2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spans="1:19" x14ac:dyDescent="0.2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spans="1:19" x14ac:dyDescent="0.2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spans="1:19" x14ac:dyDescent="0.2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spans="1:19" x14ac:dyDescent="0.2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spans="1:19" x14ac:dyDescent="0.2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spans="1:19" x14ac:dyDescent="0.2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spans="1:19" x14ac:dyDescent="0.2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spans="1:19" x14ac:dyDescent="0.2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spans="1:19" x14ac:dyDescent="0.2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spans="1:19" x14ac:dyDescent="0.2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spans="1:19" x14ac:dyDescent="0.2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spans="1:19" x14ac:dyDescent="0.2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spans="1:19" x14ac:dyDescent="0.2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spans="1:19" x14ac:dyDescent="0.2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spans="1:19" x14ac:dyDescent="0.2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spans="1:19" x14ac:dyDescent="0.2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spans="1:19" x14ac:dyDescent="0.2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spans="1:19" x14ac:dyDescent="0.2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spans="1:19" x14ac:dyDescent="0.2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spans="1:19" x14ac:dyDescent="0.2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spans="1:19" x14ac:dyDescent="0.2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spans="1:19" x14ac:dyDescent="0.2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spans="1:19" x14ac:dyDescent="0.2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spans="1:19" x14ac:dyDescent="0.2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spans="1:19" x14ac:dyDescent="0.2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spans="1:19" x14ac:dyDescent="0.2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spans="1:19" x14ac:dyDescent="0.2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spans="1:19" x14ac:dyDescent="0.2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spans="1:19" x14ac:dyDescent="0.2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spans="1:19" x14ac:dyDescent="0.2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spans="1:19" x14ac:dyDescent="0.2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spans="1:19" x14ac:dyDescent="0.2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spans="1:19" x14ac:dyDescent="0.2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spans="1:19" x14ac:dyDescent="0.2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spans="1:19" x14ac:dyDescent="0.2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spans="1:19" x14ac:dyDescent="0.2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spans="1:19" x14ac:dyDescent="0.2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spans="1:19" x14ac:dyDescent="0.2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spans="1:19" x14ac:dyDescent="0.2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spans="1:19" x14ac:dyDescent="0.2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spans="1:19" x14ac:dyDescent="0.2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spans="1:19" x14ac:dyDescent="0.2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spans="1:19" x14ac:dyDescent="0.2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spans="1:19" x14ac:dyDescent="0.2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spans="1:19" x14ac:dyDescent="0.2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spans="1:19" x14ac:dyDescent="0.2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spans="1:19" x14ac:dyDescent="0.2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spans="1:19" x14ac:dyDescent="0.2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spans="1:19" x14ac:dyDescent="0.2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spans="1:19" x14ac:dyDescent="0.2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spans="1:19" x14ac:dyDescent="0.2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spans="1:19" x14ac:dyDescent="0.2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spans="1:19" x14ac:dyDescent="0.2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spans="1:19" x14ac:dyDescent="0.2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spans="1:19" x14ac:dyDescent="0.2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spans="1:19" x14ac:dyDescent="0.2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spans="1:19" x14ac:dyDescent="0.2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spans="1:19" x14ac:dyDescent="0.2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spans="1:19" x14ac:dyDescent="0.2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spans="1:19" x14ac:dyDescent="0.2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spans="1:19" x14ac:dyDescent="0.2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spans="1:19" x14ac:dyDescent="0.2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spans="1:19" x14ac:dyDescent="0.2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spans="1:19" x14ac:dyDescent="0.2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spans="1:19" x14ac:dyDescent="0.2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spans="1:19" x14ac:dyDescent="0.2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spans="1:19" x14ac:dyDescent="0.2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spans="1:19" x14ac:dyDescent="0.2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spans="1:19" x14ac:dyDescent="0.2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spans="1:19" x14ac:dyDescent="0.2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spans="1:19" x14ac:dyDescent="0.2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spans="1:19" x14ac:dyDescent="0.2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spans="1:19" x14ac:dyDescent="0.2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spans="1:19" x14ac:dyDescent="0.2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spans="1:19" x14ac:dyDescent="0.2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spans="1:19" x14ac:dyDescent="0.2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spans="1:19" x14ac:dyDescent="0.2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spans="1:19" x14ac:dyDescent="0.2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spans="1:19" x14ac:dyDescent="0.2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spans="1:19" x14ac:dyDescent="0.2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spans="1:19" x14ac:dyDescent="0.2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spans="1:19" x14ac:dyDescent="0.2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spans="1:19" x14ac:dyDescent="0.2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spans="1:19" x14ac:dyDescent="0.2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spans="1:19" x14ac:dyDescent="0.2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spans="1:19" x14ac:dyDescent="0.2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spans="1:19" x14ac:dyDescent="0.2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spans="1:19" x14ac:dyDescent="0.2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spans="1:19" x14ac:dyDescent="0.2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spans="1:19" x14ac:dyDescent="0.2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spans="1:19" x14ac:dyDescent="0.2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spans="1:19" x14ac:dyDescent="0.2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spans="1:19" x14ac:dyDescent="0.2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spans="1:19" x14ac:dyDescent="0.2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spans="1:19" x14ac:dyDescent="0.2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spans="1:19" x14ac:dyDescent="0.2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spans="1:19" x14ac:dyDescent="0.2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spans="1:19" x14ac:dyDescent="0.2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spans="1:19" x14ac:dyDescent="0.2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spans="1:19" x14ac:dyDescent="0.2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spans="1:19" x14ac:dyDescent="0.2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spans="1:19" x14ac:dyDescent="0.2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spans="1:19" x14ac:dyDescent="0.2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spans="1:19" x14ac:dyDescent="0.2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spans="1:19" x14ac:dyDescent="0.2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spans="1:19" x14ac:dyDescent="0.2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spans="1:19" x14ac:dyDescent="0.2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spans="1:19" x14ac:dyDescent="0.2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spans="1:19" x14ac:dyDescent="0.2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spans="1:19" x14ac:dyDescent="0.2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spans="1:19" x14ac:dyDescent="0.2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spans="1:19" x14ac:dyDescent="0.2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spans="1:19" x14ac:dyDescent="0.2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spans="1:19" x14ac:dyDescent="0.2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spans="1:19" x14ac:dyDescent="0.2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spans="1:19" x14ac:dyDescent="0.2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spans="1:19" x14ac:dyDescent="0.2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spans="1:19" x14ac:dyDescent="0.2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spans="1:19" x14ac:dyDescent="0.2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spans="1:19" x14ac:dyDescent="0.2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spans="1:19" x14ac:dyDescent="0.2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spans="1:19" x14ac:dyDescent="0.2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spans="1:19" x14ac:dyDescent="0.2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  <row r="2067" spans="1:19" x14ac:dyDescent="0.2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</row>
    <row r="2068" spans="1:19" x14ac:dyDescent="0.2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</row>
    <row r="2069" spans="1:19" x14ac:dyDescent="0.2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</row>
    <row r="2070" spans="1:19" x14ac:dyDescent="0.2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</row>
    <row r="2071" spans="1:19" x14ac:dyDescent="0.2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</row>
    <row r="2072" spans="1:19" x14ac:dyDescent="0.2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</row>
    <row r="2073" spans="1:19" x14ac:dyDescent="0.2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</row>
    <row r="2074" spans="1:19" x14ac:dyDescent="0.2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</row>
    <row r="2075" spans="1:19" x14ac:dyDescent="0.2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</row>
    <row r="2076" spans="1:19" x14ac:dyDescent="0.2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</row>
    <row r="2077" spans="1:19" x14ac:dyDescent="0.2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</row>
    <row r="2078" spans="1:19" x14ac:dyDescent="0.2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</row>
    <row r="2079" spans="1:19" x14ac:dyDescent="0.2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</row>
    <row r="2080" spans="1:19" x14ac:dyDescent="0.2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</row>
    <row r="2081" spans="1:19" x14ac:dyDescent="0.2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</row>
    <row r="2082" spans="1:19" x14ac:dyDescent="0.2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</row>
    <row r="2083" spans="1:19" x14ac:dyDescent="0.2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</row>
    <row r="2084" spans="1:19" x14ac:dyDescent="0.2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</row>
    <row r="2085" spans="1:19" x14ac:dyDescent="0.2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</row>
    <row r="2086" spans="1:19" x14ac:dyDescent="0.2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</row>
    <row r="2087" spans="1:19" x14ac:dyDescent="0.2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</row>
    <row r="2088" spans="1:19" x14ac:dyDescent="0.2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</row>
    <row r="2089" spans="1:19" x14ac:dyDescent="0.2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</row>
    <row r="2090" spans="1:19" x14ac:dyDescent="0.2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</row>
    <row r="2091" spans="1:19" x14ac:dyDescent="0.2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</row>
    <row r="2092" spans="1:19" x14ac:dyDescent="0.2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</row>
    <row r="2093" spans="1:19" x14ac:dyDescent="0.2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</row>
    <row r="2094" spans="1:19" x14ac:dyDescent="0.2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</row>
    <row r="2095" spans="1:19" x14ac:dyDescent="0.2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</row>
    <row r="2096" spans="1:19" x14ac:dyDescent="0.2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</row>
    <row r="2097" spans="1:19" x14ac:dyDescent="0.2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</row>
    <row r="2098" spans="1:19" x14ac:dyDescent="0.2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</row>
    <row r="2099" spans="1:19" x14ac:dyDescent="0.2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</row>
    <row r="2100" spans="1:19" x14ac:dyDescent="0.2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</row>
    <row r="2101" spans="1:19" x14ac:dyDescent="0.2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</row>
    <row r="2102" spans="1:19" x14ac:dyDescent="0.2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</row>
    <row r="2103" spans="1:19" x14ac:dyDescent="0.2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</row>
    <row r="2104" spans="1:19" x14ac:dyDescent="0.2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</row>
    <row r="2105" spans="1:19" x14ac:dyDescent="0.2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</row>
    <row r="2106" spans="1:19" x14ac:dyDescent="0.2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</row>
    <row r="2107" spans="1:19" x14ac:dyDescent="0.2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</row>
    <row r="2108" spans="1:19" x14ac:dyDescent="0.2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</row>
    <row r="2109" spans="1:19" x14ac:dyDescent="0.2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</row>
    <row r="2110" spans="1:19" x14ac:dyDescent="0.2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</row>
    <row r="2111" spans="1:19" x14ac:dyDescent="0.2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</row>
    <row r="2112" spans="1:19" x14ac:dyDescent="0.2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</row>
    <row r="2113" spans="1:19" x14ac:dyDescent="0.2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</row>
    <row r="2114" spans="1:19" x14ac:dyDescent="0.2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</row>
    <row r="2115" spans="1:19" x14ac:dyDescent="0.2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</row>
    <row r="2116" spans="1:19" x14ac:dyDescent="0.2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</row>
    <row r="2117" spans="1:19" x14ac:dyDescent="0.2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</row>
    <row r="2118" spans="1:19" x14ac:dyDescent="0.2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</row>
    <row r="2119" spans="1:19" x14ac:dyDescent="0.2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</row>
    <row r="2120" spans="1:19" x14ac:dyDescent="0.2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</row>
    <row r="2121" spans="1:19" x14ac:dyDescent="0.2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</row>
    <row r="2122" spans="1:19" x14ac:dyDescent="0.2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</row>
    <row r="2123" spans="1:19" x14ac:dyDescent="0.2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</row>
    <row r="2124" spans="1:19" x14ac:dyDescent="0.2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</row>
    <row r="2125" spans="1:19" x14ac:dyDescent="0.2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</row>
    <row r="2126" spans="1:19" x14ac:dyDescent="0.2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</row>
    <row r="2127" spans="1:19" x14ac:dyDescent="0.2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</row>
    <row r="2128" spans="1:19" x14ac:dyDescent="0.2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</row>
    <row r="2129" spans="1:19" x14ac:dyDescent="0.2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</row>
    <row r="2130" spans="1:19" x14ac:dyDescent="0.2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</row>
    <row r="2131" spans="1:19" x14ac:dyDescent="0.2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</row>
    <row r="2132" spans="1:19" x14ac:dyDescent="0.2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</row>
    <row r="2133" spans="1:19" x14ac:dyDescent="0.2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</row>
    <row r="2134" spans="1:19" x14ac:dyDescent="0.2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</row>
    <row r="2135" spans="1:19" x14ac:dyDescent="0.2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</row>
    <row r="2136" spans="1:19" x14ac:dyDescent="0.2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</row>
    <row r="2137" spans="1:19" x14ac:dyDescent="0.2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</row>
    <row r="2138" spans="1:19" x14ac:dyDescent="0.2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</row>
    <row r="2139" spans="1:19" x14ac:dyDescent="0.2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</row>
    <row r="2140" spans="1:19" x14ac:dyDescent="0.2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</row>
    <row r="2141" spans="1:19" x14ac:dyDescent="0.2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</row>
    <row r="2142" spans="1:19" x14ac:dyDescent="0.2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</row>
    <row r="2143" spans="1:19" x14ac:dyDescent="0.2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</row>
    <row r="2144" spans="1:19" x14ac:dyDescent="0.2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</row>
    <row r="2145" spans="1:19" x14ac:dyDescent="0.2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</row>
    <row r="2146" spans="1:19" x14ac:dyDescent="0.2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</row>
    <row r="2147" spans="1:19" x14ac:dyDescent="0.2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</row>
    <row r="2148" spans="1:19" x14ac:dyDescent="0.2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</row>
    <row r="2149" spans="1:19" x14ac:dyDescent="0.2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</row>
    <row r="2150" spans="1:19" x14ac:dyDescent="0.2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</row>
    <row r="2151" spans="1:19" x14ac:dyDescent="0.2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</row>
    <row r="2152" spans="1:19" x14ac:dyDescent="0.2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</row>
    <row r="2153" spans="1:19" x14ac:dyDescent="0.2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</row>
    <row r="2154" spans="1:19" x14ac:dyDescent="0.2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</row>
    <row r="2155" spans="1:19" x14ac:dyDescent="0.2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</row>
    <row r="2156" spans="1:19" x14ac:dyDescent="0.2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</row>
    <row r="2157" spans="1:19" x14ac:dyDescent="0.2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</row>
    <row r="2158" spans="1:19" x14ac:dyDescent="0.2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</row>
    <row r="2159" spans="1:19" x14ac:dyDescent="0.2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</row>
    <row r="2160" spans="1:19" x14ac:dyDescent="0.2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</row>
    <row r="2161" spans="1:19" x14ac:dyDescent="0.2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</row>
    <row r="2162" spans="1:19" x14ac:dyDescent="0.2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</row>
    <row r="2163" spans="1:19" x14ac:dyDescent="0.2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</row>
    <row r="2164" spans="1:19" x14ac:dyDescent="0.2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</row>
    <row r="2165" spans="1:19" x14ac:dyDescent="0.2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</row>
    <row r="2166" spans="1:19" x14ac:dyDescent="0.2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</row>
    <row r="2167" spans="1:19" x14ac:dyDescent="0.2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</row>
    <row r="2168" spans="1:19" x14ac:dyDescent="0.2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</row>
    <row r="2169" spans="1:19" x14ac:dyDescent="0.2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</row>
    <row r="2170" spans="1:19" x14ac:dyDescent="0.2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</row>
    <row r="2171" spans="1:19" x14ac:dyDescent="0.2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</row>
    <row r="2172" spans="1:19" x14ac:dyDescent="0.2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</row>
    <row r="2173" spans="1:19" x14ac:dyDescent="0.2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</row>
    <row r="2174" spans="1:19" x14ac:dyDescent="0.2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</row>
    <row r="2175" spans="1:19" x14ac:dyDescent="0.2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</row>
    <row r="2176" spans="1:19" x14ac:dyDescent="0.2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</row>
    <row r="2177" spans="1:19" x14ac:dyDescent="0.2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</row>
    <row r="2178" spans="1:19" x14ac:dyDescent="0.2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</row>
    <row r="2179" spans="1:19" x14ac:dyDescent="0.2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</row>
    <row r="2180" spans="1:19" x14ac:dyDescent="0.2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</row>
    <row r="2181" spans="1:19" x14ac:dyDescent="0.2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</row>
    <row r="2182" spans="1:19" x14ac:dyDescent="0.2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</row>
    <row r="2183" spans="1:19" x14ac:dyDescent="0.2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</row>
    <row r="2184" spans="1:19" x14ac:dyDescent="0.2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</row>
    <row r="2185" spans="1:19" x14ac:dyDescent="0.2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</row>
    <row r="2186" spans="1:19" x14ac:dyDescent="0.2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</row>
    <row r="2187" spans="1:19" x14ac:dyDescent="0.2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</row>
    <row r="2188" spans="1:19" x14ac:dyDescent="0.2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</row>
    <row r="2189" spans="1:19" x14ac:dyDescent="0.2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</row>
    <row r="2190" spans="1:19" x14ac:dyDescent="0.2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</row>
    <row r="2191" spans="1:19" x14ac:dyDescent="0.2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</row>
    <row r="2192" spans="1:19" x14ac:dyDescent="0.2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</row>
    <row r="2193" spans="1:19" x14ac:dyDescent="0.2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</row>
    <row r="2194" spans="1:19" x14ac:dyDescent="0.2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</row>
    <row r="2195" spans="1:19" x14ac:dyDescent="0.2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</row>
    <row r="2196" spans="1:19" x14ac:dyDescent="0.2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</row>
    <row r="2197" spans="1:19" x14ac:dyDescent="0.2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</row>
    <row r="2198" spans="1:19" x14ac:dyDescent="0.2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</row>
    <row r="2199" spans="1:19" x14ac:dyDescent="0.2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</row>
    <row r="2200" spans="1:19" x14ac:dyDescent="0.2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</row>
    <row r="2201" spans="1:19" x14ac:dyDescent="0.2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</row>
    <row r="2202" spans="1:19" x14ac:dyDescent="0.2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</row>
    <row r="2203" spans="1:19" x14ac:dyDescent="0.2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</row>
    <row r="2204" spans="1:19" x14ac:dyDescent="0.2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</row>
    <row r="2205" spans="1:19" x14ac:dyDescent="0.2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</row>
    <row r="2206" spans="1:19" x14ac:dyDescent="0.2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</row>
    <row r="2207" spans="1:19" x14ac:dyDescent="0.2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</row>
    <row r="2208" spans="1:19" x14ac:dyDescent="0.2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</row>
    <row r="2209" spans="1:19" x14ac:dyDescent="0.2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</row>
    <row r="2210" spans="1:19" x14ac:dyDescent="0.2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</row>
    <row r="2211" spans="1:19" x14ac:dyDescent="0.2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</row>
    <row r="2212" spans="1:19" x14ac:dyDescent="0.2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</row>
    <row r="2213" spans="1:19" x14ac:dyDescent="0.2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</row>
    <row r="2214" spans="1:19" x14ac:dyDescent="0.2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</row>
    <row r="2215" spans="1:19" x14ac:dyDescent="0.2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</row>
    <row r="2216" spans="1:19" x14ac:dyDescent="0.2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</row>
    <row r="2217" spans="1:19" x14ac:dyDescent="0.2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</row>
    <row r="2218" spans="1:19" x14ac:dyDescent="0.2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</row>
    <row r="2219" spans="1:19" x14ac:dyDescent="0.2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</row>
    <row r="2220" spans="1:19" x14ac:dyDescent="0.2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</row>
    <row r="2221" spans="1:19" x14ac:dyDescent="0.2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</row>
    <row r="2222" spans="1:19" x14ac:dyDescent="0.2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</row>
    <row r="2223" spans="1:19" x14ac:dyDescent="0.2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</row>
    <row r="2224" spans="1:19" x14ac:dyDescent="0.2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</row>
    <row r="2225" spans="1:19" x14ac:dyDescent="0.2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</row>
    <row r="2226" spans="1:19" x14ac:dyDescent="0.2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</row>
    <row r="2227" spans="1:19" x14ac:dyDescent="0.2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</row>
    <row r="2228" spans="1:19" x14ac:dyDescent="0.2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</row>
    <row r="2229" spans="1:19" x14ac:dyDescent="0.2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</row>
    <row r="2230" spans="1:19" x14ac:dyDescent="0.2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</row>
    <row r="2231" spans="1:19" x14ac:dyDescent="0.2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</row>
    <row r="2232" spans="1:19" x14ac:dyDescent="0.2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</row>
    <row r="2233" spans="1:19" x14ac:dyDescent="0.2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</row>
    <row r="2234" spans="1:19" x14ac:dyDescent="0.2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</row>
    <row r="2235" spans="1:19" x14ac:dyDescent="0.2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</row>
    <row r="2236" spans="1:19" x14ac:dyDescent="0.2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</row>
    <row r="2237" spans="1:19" x14ac:dyDescent="0.2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</row>
    <row r="2238" spans="1:19" x14ac:dyDescent="0.2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</row>
    <row r="2239" spans="1:19" x14ac:dyDescent="0.2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</row>
    <row r="2240" spans="1:19" x14ac:dyDescent="0.2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</row>
  </sheetData>
  <phoneticPr fontId="25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" sqref="A9"/>
    </sheetView>
  </sheetViews>
  <sheetFormatPr defaultRowHeight="12.75" x14ac:dyDescent="0.2"/>
  <cols>
    <col min="1" max="1" width="19.7109375" style="99" customWidth="1"/>
    <col min="2" max="2" width="4.42578125" style="8" customWidth="1"/>
    <col min="3" max="3" width="12.7109375" style="9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98" t="s">
        <v>160</v>
      </c>
      <c r="I1" s="100" t="s">
        <v>94</v>
      </c>
      <c r="J1" s="101" t="s">
        <v>61</v>
      </c>
    </row>
    <row r="2" spans="1:16" x14ac:dyDescent="0.2">
      <c r="I2" s="102" t="s">
        <v>34</v>
      </c>
      <c r="J2" s="103" t="s">
        <v>161</v>
      </c>
    </row>
    <row r="3" spans="1:16" x14ac:dyDescent="0.2">
      <c r="A3" s="104" t="s">
        <v>162</v>
      </c>
      <c r="I3" s="102" t="s">
        <v>108</v>
      </c>
      <c r="J3" s="103" t="s">
        <v>163</v>
      </c>
    </row>
    <row r="4" spans="1:16" x14ac:dyDescent="0.2">
      <c r="I4" s="102" t="s">
        <v>123</v>
      </c>
      <c r="J4" s="103" t="s">
        <v>163</v>
      </c>
    </row>
    <row r="5" spans="1:16" ht="13.5" thickBot="1" x14ac:dyDescent="0.25">
      <c r="I5" s="105" t="s">
        <v>153</v>
      </c>
      <c r="J5" s="106" t="s">
        <v>164</v>
      </c>
    </row>
    <row r="10" spans="1:16" ht="13.5" thickBot="1" x14ac:dyDescent="0.25"/>
    <row r="11" spans="1:16" ht="12.75" customHeight="1" thickBot="1" x14ac:dyDescent="0.25">
      <c r="A11" s="99" t="str">
        <f t="shared" ref="A11:A42" si="0">P11</f>
        <v> MSAI 27.544 </v>
      </c>
      <c r="B11" s="9" t="str">
        <f t="shared" ref="B11:B42" si="1">IF(H11=INT(H11),"I","II")</f>
        <v>I</v>
      </c>
      <c r="C11" s="99">
        <f t="shared" ref="C11:C42" si="2">1*G11</f>
        <v>34337.207999999999</v>
      </c>
      <c r="D11" s="8" t="str">
        <f t="shared" ref="D11:D42" si="3">VLOOKUP(F11,I$1:J$5,2,FALSE)</f>
        <v>vis</v>
      </c>
      <c r="E11" s="107">
        <f>VLOOKUP(C11,Active!C$21:E$971,3,FALSE)</f>
        <v>-26649.879670152372</v>
      </c>
      <c r="F11" s="9" t="s">
        <v>153</v>
      </c>
      <c r="G11" s="8" t="str">
        <f t="shared" ref="G11:G42" si="4">MID(I11,3,LEN(I11)-3)</f>
        <v>34337.208</v>
      </c>
      <c r="H11" s="99">
        <f t="shared" ref="H11:H42" si="5">1*K11</f>
        <v>13162</v>
      </c>
      <c r="I11" s="108" t="s">
        <v>201</v>
      </c>
      <c r="J11" s="109" t="s">
        <v>202</v>
      </c>
      <c r="K11" s="108">
        <v>13162</v>
      </c>
      <c r="L11" s="108" t="s">
        <v>203</v>
      </c>
      <c r="M11" s="109" t="s">
        <v>188</v>
      </c>
      <c r="N11" s="109"/>
      <c r="O11" s="110" t="s">
        <v>204</v>
      </c>
      <c r="P11" s="110" t="s">
        <v>205</v>
      </c>
    </row>
    <row r="12" spans="1:16" ht="12.75" customHeight="1" thickBot="1" x14ac:dyDescent="0.25">
      <c r="A12" s="99" t="str">
        <f t="shared" si="0"/>
        <v> MSAI 27.544 </v>
      </c>
      <c r="B12" s="9" t="str">
        <f t="shared" si="1"/>
        <v>I</v>
      </c>
      <c r="C12" s="99">
        <f t="shared" si="2"/>
        <v>34395.357000000004</v>
      </c>
      <c r="D12" s="8" t="str">
        <f t="shared" si="3"/>
        <v>vis</v>
      </c>
      <c r="E12" s="107">
        <f>VLOOKUP(C12,Active!C$21:E$971,3,FALSE)</f>
        <v>-26512.863753765785</v>
      </c>
      <c r="F12" s="9" t="s">
        <v>153</v>
      </c>
      <c r="G12" s="8" t="str">
        <f t="shared" si="4"/>
        <v>34395.357</v>
      </c>
      <c r="H12" s="99">
        <f t="shared" si="5"/>
        <v>13299</v>
      </c>
      <c r="I12" s="108" t="s">
        <v>206</v>
      </c>
      <c r="J12" s="109" t="s">
        <v>207</v>
      </c>
      <c r="K12" s="108">
        <v>13299</v>
      </c>
      <c r="L12" s="108" t="s">
        <v>208</v>
      </c>
      <c r="M12" s="109" t="s">
        <v>188</v>
      </c>
      <c r="N12" s="109"/>
      <c r="O12" s="110" t="s">
        <v>204</v>
      </c>
      <c r="P12" s="110" t="s">
        <v>205</v>
      </c>
    </row>
    <row r="13" spans="1:16" ht="12.75" customHeight="1" thickBot="1" x14ac:dyDescent="0.25">
      <c r="A13" s="99" t="str">
        <f t="shared" si="0"/>
        <v> VBON 96 </v>
      </c>
      <c r="B13" s="9" t="str">
        <f t="shared" si="1"/>
        <v>I</v>
      </c>
      <c r="C13" s="99">
        <f t="shared" si="2"/>
        <v>45647.309000000001</v>
      </c>
      <c r="D13" s="8" t="str">
        <f t="shared" si="3"/>
        <v>vis</v>
      </c>
      <c r="E13" s="107">
        <f>VLOOKUP(C13,Active!C$21:E$971,3,FALSE)</f>
        <v>0</v>
      </c>
      <c r="F13" s="9" t="s">
        <v>153</v>
      </c>
      <c r="G13" s="8" t="str">
        <f t="shared" si="4"/>
        <v>45647.3090</v>
      </c>
      <c r="H13" s="99">
        <f t="shared" si="5"/>
        <v>39812</v>
      </c>
      <c r="I13" s="108" t="s">
        <v>209</v>
      </c>
      <c r="J13" s="109" t="s">
        <v>210</v>
      </c>
      <c r="K13" s="108">
        <v>39812</v>
      </c>
      <c r="L13" s="108" t="s">
        <v>211</v>
      </c>
      <c r="M13" s="109" t="s">
        <v>212</v>
      </c>
      <c r="N13" s="109" t="s">
        <v>213</v>
      </c>
      <c r="O13" s="110" t="s">
        <v>214</v>
      </c>
      <c r="P13" s="110" t="s">
        <v>215</v>
      </c>
    </row>
    <row r="14" spans="1:16" ht="12.75" customHeight="1" thickBot="1" x14ac:dyDescent="0.25">
      <c r="A14" s="99" t="str">
        <f t="shared" si="0"/>
        <v> BBS 98 </v>
      </c>
      <c r="B14" s="9" t="str">
        <f t="shared" si="1"/>
        <v>II</v>
      </c>
      <c r="C14" s="99">
        <f t="shared" si="2"/>
        <v>48490.557000000001</v>
      </c>
      <c r="D14" s="8" t="str">
        <f t="shared" si="3"/>
        <v>vis</v>
      </c>
      <c r="E14" s="107">
        <f>VLOOKUP(C14,Active!C$21:E$971,3,FALSE)</f>
        <v>6699.5172786168187</v>
      </c>
      <c r="F14" s="9" t="s">
        <v>153</v>
      </c>
      <c r="G14" s="8" t="str">
        <f t="shared" si="4"/>
        <v>48490.557</v>
      </c>
      <c r="H14" s="99">
        <f t="shared" si="5"/>
        <v>46511.5</v>
      </c>
      <c r="I14" s="108" t="s">
        <v>260</v>
      </c>
      <c r="J14" s="109" t="s">
        <v>261</v>
      </c>
      <c r="K14" s="108">
        <v>46511.5</v>
      </c>
      <c r="L14" s="108" t="s">
        <v>262</v>
      </c>
      <c r="M14" s="109" t="s">
        <v>222</v>
      </c>
      <c r="N14" s="109"/>
      <c r="O14" s="110" t="s">
        <v>263</v>
      </c>
      <c r="P14" s="110" t="s">
        <v>264</v>
      </c>
    </row>
    <row r="15" spans="1:16" ht="12.75" customHeight="1" thickBot="1" x14ac:dyDescent="0.25">
      <c r="A15" s="99" t="str">
        <f t="shared" si="0"/>
        <v> BBS 99 </v>
      </c>
      <c r="B15" s="9" t="str">
        <f t="shared" si="1"/>
        <v>I</v>
      </c>
      <c r="C15" s="99">
        <f t="shared" si="2"/>
        <v>48571.383000000002</v>
      </c>
      <c r="D15" s="8" t="str">
        <f t="shared" si="3"/>
        <v>vis</v>
      </c>
      <c r="E15" s="107">
        <f>VLOOKUP(C15,Active!C$21:E$971,3,FALSE)</f>
        <v>6889.9667869120813</v>
      </c>
      <c r="F15" s="9" t="s">
        <v>153</v>
      </c>
      <c r="G15" s="8" t="str">
        <f t="shared" si="4"/>
        <v>48571.383</v>
      </c>
      <c r="H15" s="99">
        <f t="shared" si="5"/>
        <v>46702</v>
      </c>
      <c r="I15" s="108" t="s">
        <v>265</v>
      </c>
      <c r="J15" s="109" t="s">
        <v>266</v>
      </c>
      <c r="K15" s="108">
        <v>46702</v>
      </c>
      <c r="L15" s="108" t="s">
        <v>267</v>
      </c>
      <c r="M15" s="109" t="s">
        <v>222</v>
      </c>
      <c r="N15" s="109"/>
      <c r="O15" s="110" t="s">
        <v>263</v>
      </c>
      <c r="P15" s="110" t="s">
        <v>268</v>
      </c>
    </row>
    <row r="16" spans="1:16" ht="12.75" customHeight="1" thickBot="1" x14ac:dyDescent="0.25">
      <c r="A16" s="99" t="str">
        <f t="shared" si="0"/>
        <v> BBS 101 </v>
      </c>
      <c r="B16" s="9" t="str">
        <f t="shared" si="1"/>
        <v>I</v>
      </c>
      <c r="C16" s="99">
        <f t="shared" si="2"/>
        <v>48789.51</v>
      </c>
      <c r="D16" s="8" t="str">
        <f t="shared" si="3"/>
        <v>vis</v>
      </c>
      <c r="E16" s="107">
        <f>VLOOKUP(C16,Active!C$21:E$971,3,FALSE)</f>
        <v>7403.9372901649995</v>
      </c>
      <c r="F16" s="9" t="s">
        <v>153</v>
      </c>
      <c r="G16" s="8" t="str">
        <f t="shared" si="4"/>
        <v>48789.510</v>
      </c>
      <c r="H16" s="99">
        <f t="shared" si="5"/>
        <v>47216</v>
      </c>
      <c r="I16" s="108" t="s">
        <v>276</v>
      </c>
      <c r="J16" s="109" t="s">
        <v>277</v>
      </c>
      <c r="K16" s="108">
        <v>47216</v>
      </c>
      <c r="L16" s="108" t="s">
        <v>278</v>
      </c>
      <c r="M16" s="109" t="s">
        <v>222</v>
      </c>
      <c r="N16" s="109"/>
      <c r="O16" s="110" t="s">
        <v>263</v>
      </c>
      <c r="P16" s="110" t="s">
        <v>279</v>
      </c>
    </row>
    <row r="17" spans="1:16" ht="12.75" customHeight="1" thickBot="1" x14ac:dyDescent="0.25">
      <c r="A17" s="99" t="str">
        <f t="shared" si="0"/>
        <v> BBS 102 </v>
      </c>
      <c r="B17" s="9" t="str">
        <f t="shared" si="1"/>
        <v>I</v>
      </c>
      <c r="C17" s="99">
        <f t="shared" si="2"/>
        <v>48934.25</v>
      </c>
      <c r="D17" s="8" t="str">
        <f t="shared" si="3"/>
        <v>vis</v>
      </c>
      <c r="E17" s="107">
        <f>VLOOKUP(C17,Active!C$21:E$971,3,FALSE)</f>
        <v>7744.9867276066107</v>
      </c>
      <c r="F17" s="9" t="s">
        <v>153</v>
      </c>
      <c r="G17" s="8" t="str">
        <f t="shared" si="4"/>
        <v>48934.250</v>
      </c>
      <c r="H17" s="99">
        <f t="shared" si="5"/>
        <v>47557</v>
      </c>
      <c r="I17" s="108" t="s">
        <v>280</v>
      </c>
      <c r="J17" s="109" t="s">
        <v>281</v>
      </c>
      <c r="K17" s="108">
        <v>47557</v>
      </c>
      <c r="L17" s="108" t="s">
        <v>282</v>
      </c>
      <c r="M17" s="109" t="s">
        <v>222</v>
      </c>
      <c r="N17" s="109"/>
      <c r="O17" s="110" t="s">
        <v>263</v>
      </c>
      <c r="P17" s="110" t="s">
        <v>283</v>
      </c>
    </row>
    <row r="18" spans="1:16" ht="12.75" customHeight="1" thickBot="1" x14ac:dyDescent="0.25">
      <c r="A18" s="99" t="str">
        <f t="shared" si="0"/>
        <v> BBS 118 </v>
      </c>
      <c r="B18" s="9" t="str">
        <f t="shared" si="1"/>
        <v>II</v>
      </c>
      <c r="C18" s="99">
        <f t="shared" si="2"/>
        <v>51020.349099999999</v>
      </c>
      <c r="D18" s="8" t="str">
        <f t="shared" si="3"/>
        <v>vis</v>
      </c>
      <c r="E18" s="107">
        <f>VLOOKUP(C18,Active!C$21:E$971,3,FALSE)</f>
        <v>12660.441505155735</v>
      </c>
      <c r="F18" s="9" t="s">
        <v>153</v>
      </c>
      <c r="G18" s="8" t="str">
        <f t="shared" si="4"/>
        <v>51020.3491</v>
      </c>
      <c r="H18" s="99">
        <f t="shared" si="5"/>
        <v>52472.5</v>
      </c>
      <c r="I18" s="108" t="s">
        <v>284</v>
      </c>
      <c r="J18" s="109" t="s">
        <v>285</v>
      </c>
      <c r="K18" s="108">
        <v>52472.5</v>
      </c>
      <c r="L18" s="108" t="s">
        <v>286</v>
      </c>
      <c r="M18" s="109" t="s">
        <v>212</v>
      </c>
      <c r="N18" s="109" t="s">
        <v>213</v>
      </c>
      <c r="O18" s="110" t="s">
        <v>287</v>
      </c>
      <c r="P18" s="110" t="s">
        <v>288</v>
      </c>
    </row>
    <row r="19" spans="1:16" ht="12.75" customHeight="1" thickBot="1" x14ac:dyDescent="0.25">
      <c r="A19" s="99" t="str">
        <f t="shared" si="0"/>
        <v>IBVS 4753 </v>
      </c>
      <c r="B19" s="9" t="str">
        <f t="shared" si="1"/>
        <v>I</v>
      </c>
      <c r="C19" s="99">
        <f t="shared" si="2"/>
        <v>51021.838100000001</v>
      </c>
      <c r="D19" s="8" t="str">
        <f t="shared" si="3"/>
        <v>vis</v>
      </c>
      <c r="E19" s="107">
        <f>VLOOKUP(C19,Active!C$21:E$971,3,FALSE)</f>
        <v>12663.950021200719</v>
      </c>
      <c r="F19" s="9" t="s">
        <v>153</v>
      </c>
      <c r="G19" s="8" t="str">
        <f t="shared" si="4"/>
        <v>51021.8381</v>
      </c>
      <c r="H19" s="99">
        <f t="shared" si="5"/>
        <v>52476</v>
      </c>
      <c r="I19" s="108" t="s">
        <v>318</v>
      </c>
      <c r="J19" s="109" t="s">
        <v>319</v>
      </c>
      <c r="K19" s="108">
        <v>52476</v>
      </c>
      <c r="L19" s="108" t="s">
        <v>320</v>
      </c>
      <c r="M19" s="109" t="s">
        <v>212</v>
      </c>
      <c r="N19" s="109" t="s">
        <v>213</v>
      </c>
      <c r="O19" s="110" t="s">
        <v>321</v>
      </c>
      <c r="P19" s="111" t="s">
        <v>322</v>
      </c>
    </row>
    <row r="20" spans="1:16" ht="12.75" customHeight="1" thickBot="1" x14ac:dyDescent="0.25">
      <c r="A20" s="99" t="str">
        <f t="shared" si="0"/>
        <v>IBVS 4753 </v>
      </c>
      <c r="B20" s="9" t="str">
        <f t="shared" si="1"/>
        <v>II</v>
      </c>
      <c r="C20" s="99">
        <f t="shared" si="2"/>
        <v>51022.896999999997</v>
      </c>
      <c r="D20" s="8" t="str">
        <f t="shared" si="3"/>
        <v>vis</v>
      </c>
      <c r="E20" s="107">
        <f>VLOOKUP(C20,Active!C$21:E$971,3,FALSE)</f>
        <v>12666.445096848818</v>
      </c>
      <c r="F20" s="9" t="s">
        <v>153</v>
      </c>
      <c r="G20" s="8" t="str">
        <f t="shared" si="4"/>
        <v>51022.8970</v>
      </c>
      <c r="H20" s="99">
        <f t="shared" si="5"/>
        <v>52478.5</v>
      </c>
      <c r="I20" s="108" t="s">
        <v>323</v>
      </c>
      <c r="J20" s="109" t="s">
        <v>324</v>
      </c>
      <c r="K20" s="108">
        <v>52478.5</v>
      </c>
      <c r="L20" s="108" t="s">
        <v>325</v>
      </c>
      <c r="M20" s="109" t="s">
        <v>212</v>
      </c>
      <c r="N20" s="109" t="s">
        <v>213</v>
      </c>
      <c r="O20" s="110" t="s">
        <v>321</v>
      </c>
      <c r="P20" s="111" t="s">
        <v>322</v>
      </c>
    </row>
    <row r="21" spans="1:16" ht="12.75" customHeight="1" thickBot="1" x14ac:dyDescent="0.25">
      <c r="A21" s="99" t="str">
        <f t="shared" si="0"/>
        <v>IBVS 4753 </v>
      </c>
      <c r="B21" s="9" t="str">
        <f t="shared" si="1"/>
        <v>I</v>
      </c>
      <c r="C21" s="99">
        <f t="shared" si="2"/>
        <v>51069.793299999998</v>
      </c>
      <c r="D21" s="8" t="str">
        <f t="shared" si="3"/>
        <v>vis</v>
      </c>
      <c r="E21" s="107">
        <f>VLOOKUP(C21,Active!C$21:E$971,3,FALSE)</f>
        <v>12776.946386976586</v>
      </c>
      <c r="F21" s="9" t="s">
        <v>153</v>
      </c>
      <c r="G21" s="8" t="str">
        <f t="shared" si="4"/>
        <v>51069.7933</v>
      </c>
      <c r="H21" s="99">
        <f t="shared" si="5"/>
        <v>52589</v>
      </c>
      <c r="I21" s="108" t="s">
        <v>326</v>
      </c>
      <c r="J21" s="109" t="s">
        <v>327</v>
      </c>
      <c r="K21" s="108">
        <v>52589</v>
      </c>
      <c r="L21" s="108" t="s">
        <v>328</v>
      </c>
      <c r="M21" s="109" t="s">
        <v>212</v>
      </c>
      <c r="N21" s="109" t="s">
        <v>213</v>
      </c>
      <c r="O21" s="110" t="s">
        <v>321</v>
      </c>
      <c r="P21" s="111" t="s">
        <v>322</v>
      </c>
    </row>
    <row r="22" spans="1:16" ht="12.75" customHeight="1" thickBot="1" x14ac:dyDescent="0.25">
      <c r="A22" s="99" t="str">
        <f t="shared" si="0"/>
        <v>IBVS 4753 </v>
      </c>
      <c r="B22" s="9" t="str">
        <f t="shared" si="1"/>
        <v>II</v>
      </c>
      <c r="C22" s="99">
        <f t="shared" si="2"/>
        <v>51070.8534</v>
      </c>
      <c r="D22" s="8" t="str">
        <f t="shared" si="3"/>
        <v>vis</v>
      </c>
      <c r="E22" s="107">
        <f>VLOOKUP(C22,Active!C$21:E$971,3,FALSE)</f>
        <v>12779.444290172889</v>
      </c>
      <c r="F22" s="9" t="s">
        <v>153</v>
      </c>
      <c r="G22" s="8" t="str">
        <f t="shared" si="4"/>
        <v>51070.8534</v>
      </c>
      <c r="H22" s="99">
        <f t="shared" si="5"/>
        <v>52591.5</v>
      </c>
      <c r="I22" s="108" t="s">
        <v>329</v>
      </c>
      <c r="J22" s="109" t="s">
        <v>330</v>
      </c>
      <c r="K22" s="108">
        <v>52591.5</v>
      </c>
      <c r="L22" s="108" t="s">
        <v>331</v>
      </c>
      <c r="M22" s="109" t="s">
        <v>212</v>
      </c>
      <c r="N22" s="109" t="s">
        <v>213</v>
      </c>
      <c r="O22" s="110" t="s">
        <v>321</v>
      </c>
      <c r="P22" s="111" t="s">
        <v>322</v>
      </c>
    </row>
    <row r="23" spans="1:16" ht="12.75" customHeight="1" thickBot="1" x14ac:dyDescent="0.25">
      <c r="A23" s="99" t="str">
        <f t="shared" si="0"/>
        <v>IBVS 4753 </v>
      </c>
      <c r="B23" s="9" t="str">
        <f t="shared" si="1"/>
        <v>II</v>
      </c>
      <c r="C23" s="99">
        <f t="shared" si="2"/>
        <v>51074.672500000001</v>
      </c>
      <c r="D23" s="8" t="str">
        <f t="shared" si="3"/>
        <v>vis</v>
      </c>
      <c r="E23" s="107">
        <f>VLOOKUP(C23,Active!C$21:E$971,3,FALSE)</f>
        <v>12788.443197914587</v>
      </c>
      <c r="F23" s="9" t="s">
        <v>153</v>
      </c>
      <c r="G23" s="8" t="str">
        <f t="shared" si="4"/>
        <v>51074.6725</v>
      </c>
      <c r="H23" s="99">
        <f t="shared" si="5"/>
        <v>52600.5</v>
      </c>
      <c r="I23" s="108" t="s">
        <v>332</v>
      </c>
      <c r="J23" s="109" t="s">
        <v>333</v>
      </c>
      <c r="K23" s="108">
        <v>52600.5</v>
      </c>
      <c r="L23" s="108" t="s">
        <v>334</v>
      </c>
      <c r="M23" s="109" t="s">
        <v>212</v>
      </c>
      <c r="N23" s="109" t="s">
        <v>213</v>
      </c>
      <c r="O23" s="110" t="s">
        <v>321</v>
      </c>
      <c r="P23" s="111" t="s">
        <v>322</v>
      </c>
    </row>
    <row r="24" spans="1:16" ht="12.75" customHeight="1" thickBot="1" x14ac:dyDescent="0.25">
      <c r="A24" s="99" t="str">
        <f t="shared" si="0"/>
        <v>IBVS 4753 </v>
      </c>
      <c r="B24" s="9" t="str">
        <f t="shared" si="1"/>
        <v>I</v>
      </c>
      <c r="C24" s="99">
        <f t="shared" si="2"/>
        <v>51074.885399999999</v>
      </c>
      <c r="D24" s="8" t="str">
        <f t="shared" si="3"/>
        <v>vis</v>
      </c>
      <c r="E24" s="107">
        <f>VLOOKUP(C24,Active!C$21:E$971,3,FALSE)</f>
        <v>12788.944852089182</v>
      </c>
      <c r="F24" s="9" t="s">
        <v>153</v>
      </c>
      <c r="G24" s="8" t="str">
        <f t="shared" si="4"/>
        <v>51074.8854</v>
      </c>
      <c r="H24" s="99">
        <f t="shared" si="5"/>
        <v>52601</v>
      </c>
      <c r="I24" s="108" t="s">
        <v>335</v>
      </c>
      <c r="J24" s="109" t="s">
        <v>336</v>
      </c>
      <c r="K24" s="108">
        <v>52601</v>
      </c>
      <c r="L24" s="108" t="s">
        <v>337</v>
      </c>
      <c r="M24" s="109" t="s">
        <v>212</v>
      </c>
      <c r="N24" s="109" t="s">
        <v>213</v>
      </c>
      <c r="O24" s="110" t="s">
        <v>321</v>
      </c>
      <c r="P24" s="111" t="s">
        <v>322</v>
      </c>
    </row>
    <row r="25" spans="1:16" ht="12.75" customHeight="1" thickBot="1" x14ac:dyDescent="0.25">
      <c r="A25" s="99" t="str">
        <f t="shared" si="0"/>
        <v> BBS 119 </v>
      </c>
      <c r="B25" s="9" t="str">
        <f t="shared" si="1"/>
        <v>I</v>
      </c>
      <c r="C25" s="99">
        <f t="shared" si="2"/>
        <v>51156.3698</v>
      </c>
      <c r="D25" s="8" t="str">
        <f t="shared" si="3"/>
        <v>vis</v>
      </c>
      <c r="E25" s="107">
        <f>VLOOKUP(C25,Active!C$21:E$971,3,FALSE)</f>
        <v>12980.945741824347</v>
      </c>
      <c r="F25" s="9" t="s">
        <v>153</v>
      </c>
      <c r="G25" s="8" t="str">
        <f t="shared" si="4"/>
        <v>51156.3698</v>
      </c>
      <c r="H25" s="99">
        <f t="shared" si="5"/>
        <v>52793</v>
      </c>
      <c r="I25" s="108" t="s">
        <v>338</v>
      </c>
      <c r="J25" s="109" t="s">
        <v>339</v>
      </c>
      <c r="K25" s="108">
        <v>52793</v>
      </c>
      <c r="L25" s="108" t="s">
        <v>340</v>
      </c>
      <c r="M25" s="109" t="s">
        <v>212</v>
      </c>
      <c r="N25" s="109" t="s">
        <v>213</v>
      </c>
      <c r="O25" s="110" t="s">
        <v>287</v>
      </c>
      <c r="P25" s="110" t="s">
        <v>341</v>
      </c>
    </row>
    <row r="26" spans="1:16" ht="12.75" customHeight="1" thickBot="1" x14ac:dyDescent="0.25">
      <c r="A26" s="99" t="str">
        <f t="shared" si="0"/>
        <v> BBS 119 </v>
      </c>
      <c r="B26" s="9" t="str">
        <f t="shared" si="1"/>
        <v>I</v>
      </c>
      <c r="C26" s="99">
        <f t="shared" si="2"/>
        <v>51162.311699999998</v>
      </c>
      <c r="D26" s="8" t="str">
        <f t="shared" si="3"/>
        <v>vis</v>
      </c>
      <c r="E26" s="107">
        <f>VLOOKUP(C26,Active!C$21:E$971,3,FALSE)</f>
        <v>12994.946582313043</v>
      </c>
      <c r="F26" s="9" t="s">
        <v>153</v>
      </c>
      <c r="G26" s="8" t="str">
        <f t="shared" si="4"/>
        <v>51162.3117</v>
      </c>
      <c r="H26" s="99">
        <f t="shared" si="5"/>
        <v>52807</v>
      </c>
      <c r="I26" s="108" t="s">
        <v>342</v>
      </c>
      <c r="J26" s="109" t="s">
        <v>343</v>
      </c>
      <c r="K26" s="108">
        <v>52807</v>
      </c>
      <c r="L26" s="108" t="s">
        <v>344</v>
      </c>
      <c r="M26" s="109" t="s">
        <v>212</v>
      </c>
      <c r="N26" s="109" t="s">
        <v>213</v>
      </c>
      <c r="O26" s="110" t="s">
        <v>287</v>
      </c>
      <c r="P26" s="110" t="s">
        <v>341</v>
      </c>
    </row>
    <row r="27" spans="1:16" ht="12.75" customHeight="1" thickBot="1" x14ac:dyDescent="0.25">
      <c r="A27" s="99" t="str">
        <f t="shared" si="0"/>
        <v>OEJV 0074 </v>
      </c>
      <c r="B27" s="9" t="str">
        <f t="shared" si="1"/>
        <v>I</v>
      </c>
      <c r="C27" s="99">
        <f t="shared" si="2"/>
        <v>52230.510900000001</v>
      </c>
      <c r="D27" s="8" t="str">
        <f t="shared" si="3"/>
        <v>vis</v>
      </c>
      <c r="E27" s="107">
        <f>VLOOKUP(C27,Active!C$21:E$971,3,FALSE)</f>
        <v>15511.933843855013</v>
      </c>
      <c r="F27" s="9" t="s">
        <v>153</v>
      </c>
      <c r="G27" s="8" t="str">
        <f t="shared" si="4"/>
        <v>52230.51090</v>
      </c>
      <c r="H27" s="99">
        <f t="shared" si="5"/>
        <v>55324</v>
      </c>
      <c r="I27" s="108" t="s">
        <v>354</v>
      </c>
      <c r="J27" s="109" t="s">
        <v>355</v>
      </c>
      <c r="K27" s="108">
        <v>55324</v>
      </c>
      <c r="L27" s="108" t="s">
        <v>356</v>
      </c>
      <c r="M27" s="109" t="s">
        <v>357</v>
      </c>
      <c r="N27" s="109" t="s">
        <v>358</v>
      </c>
      <c r="O27" s="110" t="s">
        <v>359</v>
      </c>
      <c r="P27" s="111" t="s">
        <v>360</v>
      </c>
    </row>
    <row r="28" spans="1:16" ht="12.75" customHeight="1" thickBot="1" x14ac:dyDescent="0.25">
      <c r="A28" s="99" t="str">
        <f t="shared" si="0"/>
        <v> BBS 129 </v>
      </c>
      <c r="B28" s="9" t="str">
        <f t="shared" si="1"/>
        <v>II</v>
      </c>
      <c r="C28" s="99">
        <f t="shared" si="2"/>
        <v>52592.304400000001</v>
      </c>
      <c r="D28" s="8" t="str">
        <f t="shared" si="3"/>
        <v>vis</v>
      </c>
      <c r="E28" s="107">
        <f>VLOOKUP(C28,Active!C$21:E$971,3,FALSE)</f>
        <v>16364.424307065134</v>
      </c>
      <c r="F28" s="9" t="s">
        <v>153</v>
      </c>
      <c r="G28" s="8" t="str">
        <f t="shared" si="4"/>
        <v>52592.3044</v>
      </c>
      <c r="H28" s="99">
        <f t="shared" si="5"/>
        <v>56176.5</v>
      </c>
      <c r="I28" s="108" t="s">
        <v>366</v>
      </c>
      <c r="J28" s="109" t="s">
        <v>367</v>
      </c>
      <c r="K28" s="108">
        <v>56176.5</v>
      </c>
      <c r="L28" s="108" t="s">
        <v>368</v>
      </c>
      <c r="M28" s="109" t="s">
        <v>212</v>
      </c>
      <c r="N28" s="109" t="s">
        <v>213</v>
      </c>
      <c r="O28" s="110" t="s">
        <v>287</v>
      </c>
      <c r="P28" s="110" t="s">
        <v>369</v>
      </c>
    </row>
    <row r="29" spans="1:16" ht="12.75" customHeight="1" thickBot="1" x14ac:dyDescent="0.25">
      <c r="A29" s="99" t="str">
        <f t="shared" si="0"/>
        <v>IBVS 5676 </v>
      </c>
      <c r="B29" s="9" t="str">
        <f t="shared" si="1"/>
        <v>II</v>
      </c>
      <c r="C29" s="99">
        <f t="shared" si="2"/>
        <v>52863.4928</v>
      </c>
      <c r="D29" s="8" t="str">
        <f t="shared" si="3"/>
        <v>vis</v>
      </c>
      <c r="E29" s="107">
        <f>VLOOKUP(C29,Active!C$21:E$971,3,FALSE)</f>
        <v>17003.422864897741</v>
      </c>
      <c r="F29" s="9" t="s">
        <v>153</v>
      </c>
      <c r="G29" s="8" t="str">
        <f t="shared" si="4"/>
        <v>52863.4928</v>
      </c>
      <c r="H29" s="99">
        <f t="shared" si="5"/>
        <v>56815.5</v>
      </c>
      <c r="I29" s="108" t="s">
        <v>375</v>
      </c>
      <c r="J29" s="109" t="s">
        <v>376</v>
      </c>
      <c r="K29" s="108">
        <v>56815.5</v>
      </c>
      <c r="L29" s="108" t="s">
        <v>372</v>
      </c>
      <c r="M29" s="109" t="s">
        <v>212</v>
      </c>
      <c r="N29" s="109" t="s">
        <v>213</v>
      </c>
      <c r="O29" s="110" t="s">
        <v>373</v>
      </c>
      <c r="P29" s="111" t="s">
        <v>374</v>
      </c>
    </row>
    <row r="30" spans="1:16" ht="12.75" customHeight="1" thickBot="1" x14ac:dyDescent="0.25">
      <c r="A30" s="99" t="str">
        <f t="shared" si="0"/>
        <v>IBVS 5676 </v>
      </c>
      <c r="B30" s="9" t="str">
        <f t="shared" si="1"/>
        <v>I</v>
      </c>
      <c r="C30" s="99">
        <f t="shared" si="2"/>
        <v>52900.627099999998</v>
      </c>
      <c r="D30" s="8" t="str">
        <f t="shared" si="3"/>
        <v>vis</v>
      </c>
      <c r="E30" s="107">
        <f>VLOOKUP(C30,Active!C$21:E$971,3,FALSE)</f>
        <v>17090.922050504949</v>
      </c>
      <c r="F30" s="9" t="s">
        <v>153</v>
      </c>
      <c r="G30" s="8" t="str">
        <f t="shared" si="4"/>
        <v>52900.6271</v>
      </c>
      <c r="H30" s="99">
        <f t="shared" si="5"/>
        <v>56903</v>
      </c>
      <c r="I30" s="108" t="s">
        <v>377</v>
      </c>
      <c r="J30" s="109" t="s">
        <v>378</v>
      </c>
      <c r="K30" s="108">
        <v>56903</v>
      </c>
      <c r="L30" s="108" t="s">
        <v>379</v>
      </c>
      <c r="M30" s="109" t="s">
        <v>212</v>
      </c>
      <c r="N30" s="109" t="s">
        <v>213</v>
      </c>
      <c r="O30" s="110" t="s">
        <v>373</v>
      </c>
      <c r="P30" s="111" t="s">
        <v>374</v>
      </c>
    </row>
    <row r="31" spans="1:16" ht="12.75" customHeight="1" thickBot="1" x14ac:dyDescent="0.25">
      <c r="A31" s="99" t="str">
        <f t="shared" si="0"/>
        <v>IBVS 5502 </v>
      </c>
      <c r="B31" s="9" t="str">
        <f t="shared" si="1"/>
        <v>I</v>
      </c>
      <c r="C31" s="99">
        <f t="shared" si="2"/>
        <v>52976.592700000001</v>
      </c>
      <c r="D31" s="8" t="str">
        <f t="shared" si="3"/>
        <v>vis</v>
      </c>
      <c r="E31" s="107">
        <f>VLOOKUP(C31,Active!C$21:E$971,3,FALSE)</f>
        <v>17269.919046117193</v>
      </c>
      <c r="F31" s="9" t="s">
        <v>153</v>
      </c>
      <c r="G31" s="8" t="str">
        <f t="shared" si="4"/>
        <v>52976.5927</v>
      </c>
      <c r="H31" s="99">
        <f t="shared" si="5"/>
        <v>57082</v>
      </c>
      <c r="I31" s="108" t="s">
        <v>380</v>
      </c>
      <c r="J31" s="109" t="s">
        <v>381</v>
      </c>
      <c r="K31" s="108">
        <v>57082</v>
      </c>
      <c r="L31" s="108" t="s">
        <v>382</v>
      </c>
      <c r="M31" s="109" t="s">
        <v>212</v>
      </c>
      <c r="N31" s="109" t="s">
        <v>213</v>
      </c>
      <c r="O31" s="110" t="s">
        <v>383</v>
      </c>
      <c r="P31" s="111" t="s">
        <v>384</v>
      </c>
    </row>
    <row r="32" spans="1:16" ht="12.75" customHeight="1" thickBot="1" x14ac:dyDescent="0.25">
      <c r="A32" s="99" t="str">
        <f t="shared" si="0"/>
        <v> BBS 130 </v>
      </c>
      <c r="B32" s="9" t="str">
        <f t="shared" si="1"/>
        <v>I</v>
      </c>
      <c r="C32" s="99">
        <f t="shared" si="2"/>
        <v>52986.353300000002</v>
      </c>
      <c r="D32" s="8" t="str">
        <f t="shared" si="3"/>
        <v>vis</v>
      </c>
      <c r="E32" s="107">
        <f>VLOOKUP(C32,Active!C$21:E$971,3,FALSE)</f>
        <v>17292.917851831528</v>
      </c>
      <c r="F32" s="9" t="s">
        <v>153</v>
      </c>
      <c r="G32" s="8" t="str">
        <f t="shared" si="4"/>
        <v>52986.3533</v>
      </c>
      <c r="H32" s="99">
        <f t="shared" si="5"/>
        <v>57105</v>
      </c>
      <c r="I32" s="108" t="s">
        <v>385</v>
      </c>
      <c r="J32" s="109" t="s">
        <v>386</v>
      </c>
      <c r="K32" s="108">
        <v>57105</v>
      </c>
      <c r="L32" s="108" t="s">
        <v>387</v>
      </c>
      <c r="M32" s="109" t="s">
        <v>212</v>
      </c>
      <c r="N32" s="109" t="s">
        <v>213</v>
      </c>
      <c r="O32" s="110" t="s">
        <v>287</v>
      </c>
      <c r="P32" s="110" t="s">
        <v>388</v>
      </c>
    </row>
    <row r="33" spans="1:16" ht="12.75" customHeight="1" thickBot="1" x14ac:dyDescent="0.25">
      <c r="A33" s="99" t="str">
        <f t="shared" si="0"/>
        <v>OEJV 0003 </v>
      </c>
      <c r="B33" s="9" t="str">
        <f t="shared" si="1"/>
        <v>I</v>
      </c>
      <c r="C33" s="99">
        <f t="shared" si="2"/>
        <v>53518.535000000003</v>
      </c>
      <c r="D33" s="8" t="str">
        <f t="shared" si="3"/>
        <v>vis</v>
      </c>
      <c r="E33" s="107">
        <f>VLOOKUP(C33,Active!C$21:E$971,3,FALSE)</f>
        <v>18546.892353708845</v>
      </c>
      <c r="F33" s="9" t="s">
        <v>153</v>
      </c>
      <c r="G33" s="8" t="str">
        <f t="shared" si="4"/>
        <v>53518.535</v>
      </c>
      <c r="H33" s="99">
        <f t="shared" si="5"/>
        <v>58359</v>
      </c>
      <c r="I33" s="108" t="s">
        <v>389</v>
      </c>
      <c r="J33" s="109" t="s">
        <v>390</v>
      </c>
      <c r="K33" s="108">
        <v>58359</v>
      </c>
      <c r="L33" s="108" t="s">
        <v>391</v>
      </c>
      <c r="M33" s="109" t="s">
        <v>222</v>
      </c>
      <c r="N33" s="109"/>
      <c r="O33" s="110" t="s">
        <v>263</v>
      </c>
      <c r="P33" s="111" t="s">
        <v>392</v>
      </c>
    </row>
    <row r="34" spans="1:16" ht="12.75" customHeight="1" thickBot="1" x14ac:dyDescent="0.25">
      <c r="A34" s="99" t="str">
        <f t="shared" si="0"/>
        <v>IBVS 5677 </v>
      </c>
      <c r="B34" s="9" t="str">
        <f t="shared" si="1"/>
        <v>I</v>
      </c>
      <c r="C34" s="99">
        <f t="shared" si="2"/>
        <v>53643.739200000004</v>
      </c>
      <c r="D34" s="8" t="str">
        <f t="shared" si="3"/>
        <v>vis</v>
      </c>
      <c r="E34" s="107">
        <f>VLOOKUP(C34,Active!C$21:E$971,3,FALSE)</f>
        <v>18841.909777885492</v>
      </c>
      <c r="F34" s="9" t="s">
        <v>153</v>
      </c>
      <c r="G34" s="8" t="str">
        <f t="shared" si="4"/>
        <v>53643.7392</v>
      </c>
      <c r="H34" s="99">
        <f t="shared" si="5"/>
        <v>58654</v>
      </c>
      <c r="I34" s="108" t="s">
        <v>396</v>
      </c>
      <c r="J34" s="109" t="s">
        <v>397</v>
      </c>
      <c r="K34" s="108">
        <v>58654</v>
      </c>
      <c r="L34" s="108" t="s">
        <v>398</v>
      </c>
      <c r="M34" s="109" t="s">
        <v>212</v>
      </c>
      <c r="N34" s="109" t="s">
        <v>213</v>
      </c>
      <c r="O34" s="110" t="s">
        <v>383</v>
      </c>
      <c r="P34" s="111" t="s">
        <v>399</v>
      </c>
    </row>
    <row r="35" spans="1:16" ht="12.75" customHeight="1" thickBot="1" x14ac:dyDescent="0.25">
      <c r="A35" s="99" t="str">
        <f t="shared" si="0"/>
        <v>IBVS 5795 </v>
      </c>
      <c r="B35" s="9" t="str">
        <f t="shared" si="1"/>
        <v>I</v>
      </c>
      <c r="C35" s="99">
        <f t="shared" si="2"/>
        <v>54086.380499999999</v>
      </c>
      <c r="D35" s="8" t="str">
        <f t="shared" si="3"/>
        <v>vis</v>
      </c>
      <c r="E35" s="107">
        <f>VLOOKUP(C35,Active!C$21:E$971,3,FALSE)</f>
        <v>19884.901116516303</v>
      </c>
      <c r="F35" s="9" t="s">
        <v>153</v>
      </c>
      <c r="G35" s="8" t="str">
        <f t="shared" si="4"/>
        <v>54086.3805</v>
      </c>
      <c r="H35" s="99">
        <f t="shared" si="5"/>
        <v>59697</v>
      </c>
      <c r="I35" s="108" t="s">
        <v>405</v>
      </c>
      <c r="J35" s="109" t="s">
        <v>406</v>
      </c>
      <c r="K35" s="108">
        <v>59697</v>
      </c>
      <c r="L35" s="108" t="s">
        <v>407</v>
      </c>
      <c r="M35" s="109" t="s">
        <v>357</v>
      </c>
      <c r="N35" s="109" t="s">
        <v>358</v>
      </c>
      <c r="O35" s="110" t="s">
        <v>408</v>
      </c>
      <c r="P35" s="111" t="s">
        <v>409</v>
      </c>
    </row>
    <row r="36" spans="1:16" ht="12.75" customHeight="1" thickBot="1" x14ac:dyDescent="0.25">
      <c r="A36" s="99" t="str">
        <f t="shared" si="0"/>
        <v>BAVM 234 </v>
      </c>
      <c r="B36" s="9" t="str">
        <f t="shared" si="1"/>
        <v>I</v>
      </c>
      <c r="C36" s="99">
        <f t="shared" si="2"/>
        <v>54318.523699999998</v>
      </c>
      <c r="D36" s="8" t="str">
        <f t="shared" si="3"/>
        <v>vis</v>
      </c>
      <c r="E36" s="107">
        <f>VLOOKUP(C36,Active!C$21:E$971,3,FALSE)</f>
        <v>20431.897853879134</v>
      </c>
      <c r="F36" s="9" t="s">
        <v>153</v>
      </c>
      <c r="G36" s="8" t="str">
        <f t="shared" si="4"/>
        <v>54318.5237</v>
      </c>
      <c r="H36" s="99">
        <f t="shared" si="5"/>
        <v>60244</v>
      </c>
      <c r="I36" s="108" t="s">
        <v>410</v>
      </c>
      <c r="J36" s="109" t="s">
        <v>411</v>
      </c>
      <c r="K36" s="108">
        <v>60244</v>
      </c>
      <c r="L36" s="108" t="s">
        <v>412</v>
      </c>
      <c r="M36" s="109" t="s">
        <v>357</v>
      </c>
      <c r="N36" s="109" t="s">
        <v>358</v>
      </c>
      <c r="O36" s="110" t="s">
        <v>413</v>
      </c>
      <c r="P36" s="111" t="s">
        <v>414</v>
      </c>
    </row>
    <row r="37" spans="1:16" ht="12.75" customHeight="1" thickBot="1" x14ac:dyDescent="0.25">
      <c r="A37" s="99" t="str">
        <f t="shared" si="0"/>
        <v>IBVS 5917 </v>
      </c>
      <c r="B37" s="9" t="str">
        <f t="shared" si="1"/>
        <v>I</v>
      </c>
      <c r="C37" s="99">
        <f t="shared" si="2"/>
        <v>55009.435100000002</v>
      </c>
      <c r="D37" s="8" t="str">
        <f t="shared" si="3"/>
        <v>CCD</v>
      </c>
      <c r="E37" s="107">
        <f>VLOOKUP(C37,Active!C$21:E$971,3,FALSE)</f>
        <v>22059.885585618809</v>
      </c>
      <c r="F37" s="9" t="str">
        <f>LEFT(M37,1)</f>
        <v>C</v>
      </c>
      <c r="G37" s="8" t="str">
        <f t="shared" si="4"/>
        <v>55009.4351</v>
      </c>
      <c r="H37" s="99">
        <f t="shared" si="5"/>
        <v>61872</v>
      </c>
      <c r="I37" s="108" t="s">
        <v>436</v>
      </c>
      <c r="J37" s="109" t="s">
        <v>437</v>
      </c>
      <c r="K37" s="108" t="s">
        <v>438</v>
      </c>
      <c r="L37" s="108" t="s">
        <v>439</v>
      </c>
      <c r="M37" s="109" t="s">
        <v>357</v>
      </c>
      <c r="N37" s="109" t="s">
        <v>440</v>
      </c>
      <c r="O37" s="110" t="s">
        <v>441</v>
      </c>
      <c r="P37" s="111" t="s">
        <v>442</v>
      </c>
    </row>
    <row r="38" spans="1:16" ht="12.75" customHeight="1" thickBot="1" x14ac:dyDescent="0.25">
      <c r="A38" s="99" t="str">
        <f t="shared" si="0"/>
        <v>IBVS 5920 </v>
      </c>
      <c r="B38" s="9" t="str">
        <f t="shared" si="1"/>
        <v>II</v>
      </c>
      <c r="C38" s="99">
        <f t="shared" si="2"/>
        <v>55135.690600000002</v>
      </c>
      <c r="D38" s="8" t="str">
        <f t="shared" si="3"/>
        <v>CCD</v>
      </c>
      <c r="E38" s="107">
        <f>VLOOKUP(C38,Active!C$21:E$971,3,FALSE)</f>
        <v>22357.380177638359</v>
      </c>
      <c r="F38" s="9" t="str">
        <f>LEFT(M38,1)</f>
        <v>C</v>
      </c>
      <c r="G38" s="8" t="str">
        <f t="shared" si="4"/>
        <v>55135.6906</v>
      </c>
      <c r="H38" s="99">
        <f t="shared" si="5"/>
        <v>62169.5</v>
      </c>
      <c r="I38" s="108" t="s">
        <v>451</v>
      </c>
      <c r="J38" s="109" t="s">
        <v>452</v>
      </c>
      <c r="K38" s="108" t="s">
        <v>453</v>
      </c>
      <c r="L38" s="108" t="s">
        <v>454</v>
      </c>
      <c r="M38" s="109" t="s">
        <v>357</v>
      </c>
      <c r="N38" s="109" t="s">
        <v>153</v>
      </c>
      <c r="O38" s="110" t="s">
        <v>455</v>
      </c>
      <c r="P38" s="111" t="s">
        <v>456</v>
      </c>
    </row>
    <row r="39" spans="1:16" ht="12.75" customHeight="1" thickBot="1" x14ac:dyDescent="0.25">
      <c r="A39" s="99" t="str">
        <f t="shared" si="0"/>
        <v>OEJV 0160 </v>
      </c>
      <c r="B39" s="9" t="str">
        <f t="shared" si="1"/>
        <v>II</v>
      </c>
      <c r="C39" s="99">
        <f t="shared" si="2"/>
        <v>55829.573550000001</v>
      </c>
      <c r="D39" s="8" t="str">
        <f t="shared" si="3"/>
        <v>CCD</v>
      </c>
      <c r="E39" s="107">
        <f>VLOOKUP(C39,Active!C$21:E$971,3,FALSE)</f>
        <v>23992.369743396466</v>
      </c>
      <c r="F39" s="9" t="str">
        <f>LEFT(M39,1)</f>
        <v>C</v>
      </c>
      <c r="G39" s="8" t="str">
        <f t="shared" si="4"/>
        <v>55829.57355</v>
      </c>
      <c r="H39" s="99">
        <f t="shared" si="5"/>
        <v>63804.5</v>
      </c>
      <c r="I39" s="108" t="s">
        <v>457</v>
      </c>
      <c r="J39" s="109" t="s">
        <v>458</v>
      </c>
      <c r="K39" s="108" t="s">
        <v>459</v>
      </c>
      <c r="L39" s="108" t="s">
        <v>460</v>
      </c>
      <c r="M39" s="109" t="s">
        <v>357</v>
      </c>
      <c r="N39" s="109" t="s">
        <v>94</v>
      </c>
      <c r="O39" s="110" t="s">
        <v>461</v>
      </c>
      <c r="P39" s="111" t="s">
        <v>462</v>
      </c>
    </row>
    <row r="40" spans="1:16" ht="12.75" customHeight="1" thickBot="1" x14ac:dyDescent="0.25">
      <c r="A40" s="99" t="str">
        <f t="shared" si="0"/>
        <v>OEJV 0160 </v>
      </c>
      <c r="B40" s="9" t="str">
        <f t="shared" si="1"/>
        <v>II</v>
      </c>
      <c r="C40" s="99">
        <f t="shared" si="2"/>
        <v>55829.573550000001</v>
      </c>
      <c r="D40" s="8" t="str">
        <f t="shared" si="3"/>
        <v>vis</v>
      </c>
      <c r="E40" s="107">
        <f>VLOOKUP(C40,Active!C$21:E$971,3,FALSE)</f>
        <v>23992.369743396466</v>
      </c>
      <c r="F40" s="9" t="s">
        <v>153</v>
      </c>
      <c r="G40" s="8" t="str">
        <f t="shared" si="4"/>
        <v>55829.57355</v>
      </c>
      <c r="H40" s="99">
        <f t="shared" si="5"/>
        <v>63804.5</v>
      </c>
      <c r="I40" s="108" t="s">
        <v>457</v>
      </c>
      <c r="J40" s="109" t="s">
        <v>458</v>
      </c>
      <c r="K40" s="108" t="s">
        <v>459</v>
      </c>
      <c r="L40" s="108" t="s">
        <v>460</v>
      </c>
      <c r="M40" s="109" t="s">
        <v>357</v>
      </c>
      <c r="N40" s="109" t="s">
        <v>128</v>
      </c>
      <c r="O40" s="110" t="s">
        <v>461</v>
      </c>
      <c r="P40" s="111" t="s">
        <v>462</v>
      </c>
    </row>
    <row r="41" spans="1:16" ht="12.75" customHeight="1" thickBot="1" x14ac:dyDescent="0.25">
      <c r="A41" s="99" t="str">
        <f t="shared" si="0"/>
        <v>IBVS 6011 </v>
      </c>
      <c r="B41" s="9" t="str">
        <f t="shared" si="1"/>
        <v>I</v>
      </c>
      <c r="C41" s="99">
        <f t="shared" si="2"/>
        <v>55875.619400000003</v>
      </c>
      <c r="D41" s="8" t="str">
        <f t="shared" si="3"/>
        <v>vis</v>
      </c>
      <c r="E41" s="107">
        <f>VLOOKUP(C41,Active!C$21:E$971,3,FALSE)</f>
        <v>24100.867126559529</v>
      </c>
      <c r="F41" s="9" t="s">
        <v>153</v>
      </c>
      <c r="G41" s="8" t="str">
        <f t="shared" si="4"/>
        <v>55875.6194</v>
      </c>
      <c r="H41" s="99">
        <f t="shared" si="5"/>
        <v>63913</v>
      </c>
      <c r="I41" s="108" t="s">
        <v>472</v>
      </c>
      <c r="J41" s="109" t="s">
        <v>473</v>
      </c>
      <c r="K41" s="108" t="s">
        <v>474</v>
      </c>
      <c r="L41" s="108" t="s">
        <v>475</v>
      </c>
      <c r="M41" s="109" t="s">
        <v>357</v>
      </c>
      <c r="N41" s="109" t="s">
        <v>153</v>
      </c>
      <c r="O41" s="110" t="s">
        <v>455</v>
      </c>
      <c r="P41" s="111" t="s">
        <v>476</v>
      </c>
    </row>
    <row r="42" spans="1:16" ht="12.75" customHeight="1" thickBot="1" x14ac:dyDescent="0.25">
      <c r="A42" s="99" t="str">
        <f t="shared" si="0"/>
        <v>OEJV 0160 </v>
      </c>
      <c r="B42" s="9" t="str">
        <f t="shared" si="1"/>
        <v>II</v>
      </c>
      <c r="C42" s="99">
        <f t="shared" si="2"/>
        <v>56269.246140000003</v>
      </c>
      <c r="D42" s="8" t="str">
        <f t="shared" si="3"/>
        <v>vis</v>
      </c>
      <c r="E42" s="107">
        <f>VLOOKUP(C42,Active!C$21:E$971,3,FALSE)</f>
        <v>25028.365939872896</v>
      </c>
      <c r="F42" s="9" t="s">
        <v>153</v>
      </c>
      <c r="G42" s="8" t="str">
        <f t="shared" si="4"/>
        <v>56269.24614</v>
      </c>
      <c r="H42" s="99">
        <f t="shared" si="5"/>
        <v>64840.5</v>
      </c>
      <c r="I42" s="108" t="s">
        <v>477</v>
      </c>
      <c r="J42" s="109" t="s">
        <v>478</v>
      </c>
      <c r="K42" s="108" t="s">
        <v>479</v>
      </c>
      <c r="L42" s="108" t="s">
        <v>480</v>
      </c>
      <c r="M42" s="109" t="s">
        <v>357</v>
      </c>
      <c r="N42" s="109" t="s">
        <v>94</v>
      </c>
      <c r="O42" s="110" t="s">
        <v>461</v>
      </c>
      <c r="P42" s="111" t="s">
        <v>462</v>
      </c>
    </row>
    <row r="43" spans="1:16" ht="12.75" customHeight="1" thickBot="1" x14ac:dyDescent="0.25">
      <c r="A43" s="99" t="str">
        <f t="shared" ref="A43:A74" si="6">P43</f>
        <v> PZ 5.261 </v>
      </c>
      <c r="B43" s="9" t="str">
        <f t="shared" ref="B43:B74" si="7">IF(H43=INT(H43),"I","II")</f>
        <v>I</v>
      </c>
      <c r="C43" s="99">
        <f t="shared" ref="C43:C74" si="8">1*G43</f>
        <v>27770.52</v>
      </c>
      <c r="D43" s="8" t="str">
        <f t="shared" ref="D43:D74" si="9">VLOOKUP(F43,I$1:J$5,2,FALSE)</f>
        <v>vis</v>
      </c>
      <c r="E43" s="107">
        <f>VLOOKUP(C43,Active!C$21:E$971,3,FALSE)</f>
        <v>-42122.9019739703</v>
      </c>
      <c r="F43" s="9" t="s">
        <v>153</v>
      </c>
      <c r="G43" s="8" t="str">
        <f t="shared" ref="G43:G74" si="10">MID(I43,3,LEN(I43)-3)</f>
        <v>27770.52</v>
      </c>
      <c r="H43" s="99">
        <f t="shared" ref="H43:H74" si="11">1*K43</f>
        <v>-2311</v>
      </c>
      <c r="I43" s="108" t="s">
        <v>167</v>
      </c>
      <c r="J43" s="109" t="s">
        <v>168</v>
      </c>
      <c r="K43" s="108">
        <v>-2311</v>
      </c>
      <c r="L43" s="108" t="s">
        <v>169</v>
      </c>
      <c r="M43" s="109" t="s">
        <v>166</v>
      </c>
      <c r="N43" s="109"/>
      <c r="O43" s="110" t="s">
        <v>170</v>
      </c>
      <c r="P43" s="110" t="s">
        <v>171</v>
      </c>
    </row>
    <row r="44" spans="1:16" ht="12.75" customHeight="1" thickBot="1" x14ac:dyDescent="0.25">
      <c r="A44" s="99" t="str">
        <f t="shared" si="6"/>
        <v> PZ 5.261 </v>
      </c>
      <c r="B44" s="9" t="str">
        <f t="shared" si="7"/>
        <v>I</v>
      </c>
      <c r="C44" s="99">
        <f t="shared" si="8"/>
        <v>28062.51</v>
      </c>
      <c r="D44" s="8" t="str">
        <f t="shared" si="9"/>
        <v>vis</v>
      </c>
      <c r="E44" s="107">
        <f>VLOOKUP(C44,Active!C$21:E$971,3,FALSE)</f>
        <v>-41434.888810790966</v>
      </c>
      <c r="F44" s="9" t="s">
        <v>153</v>
      </c>
      <c r="G44" s="8" t="str">
        <f t="shared" si="10"/>
        <v>28062.51</v>
      </c>
      <c r="H44" s="99">
        <f t="shared" si="11"/>
        <v>-1623</v>
      </c>
      <c r="I44" s="108" t="s">
        <v>172</v>
      </c>
      <c r="J44" s="109" t="s">
        <v>173</v>
      </c>
      <c r="K44" s="108">
        <v>-1623</v>
      </c>
      <c r="L44" s="108" t="s">
        <v>174</v>
      </c>
      <c r="M44" s="109" t="s">
        <v>166</v>
      </c>
      <c r="N44" s="109"/>
      <c r="O44" s="110" t="s">
        <v>170</v>
      </c>
      <c r="P44" s="110" t="s">
        <v>171</v>
      </c>
    </row>
    <row r="45" spans="1:16" ht="12.75" customHeight="1" thickBot="1" x14ac:dyDescent="0.25">
      <c r="A45" s="99" t="str">
        <f t="shared" si="6"/>
        <v> PZ 5.261 </v>
      </c>
      <c r="B45" s="9" t="str">
        <f t="shared" si="7"/>
        <v>I</v>
      </c>
      <c r="C45" s="99">
        <f t="shared" si="8"/>
        <v>28420.27</v>
      </c>
      <c r="D45" s="8" t="str">
        <f t="shared" si="9"/>
        <v>vis</v>
      </c>
      <c r="E45" s="107">
        <f>VLOOKUP(C45,Active!C$21:E$971,3,FALSE)</f>
        <v>-40591.902443932369</v>
      </c>
      <c r="F45" s="9" t="s">
        <v>153</v>
      </c>
      <c r="G45" s="8" t="str">
        <f t="shared" si="10"/>
        <v>28420.27</v>
      </c>
      <c r="H45" s="99">
        <f t="shared" si="11"/>
        <v>-780</v>
      </c>
      <c r="I45" s="108" t="s">
        <v>175</v>
      </c>
      <c r="J45" s="109" t="s">
        <v>176</v>
      </c>
      <c r="K45" s="108">
        <v>-780</v>
      </c>
      <c r="L45" s="108" t="s">
        <v>169</v>
      </c>
      <c r="M45" s="109" t="s">
        <v>166</v>
      </c>
      <c r="N45" s="109"/>
      <c r="O45" s="110" t="s">
        <v>170</v>
      </c>
      <c r="P45" s="110" t="s">
        <v>171</v>
      </c>
    </row>
    <row r="46" spans="1:16" ht="12.75" customHeight="1" thickBot="1" x14ac:dyDescent="0.25">
      <c r="A46" s="99" t="str">
        <f t="shared" si="6"/>
        <v> PZ 5.261 </v>
      </c>
      <c r="B46" s="9" t="str">
        <f t="shared" si="7"/>
        <v>I</v>
      </c>
      <c r="C46" s="99">
        <f t="shared" si="8"/>
        <v>28751.313999999998</v>
      </c>
      <c r="D46" s="8" t="str">
        <f t="shared" si="9"/>
        <v>vis</v>
      </c>
      <c r="E46" s="107">
        <f>VLOOKUP(C46,Active!C$21:E$971,3,FALSE)</f>
        <v>-39811.866724929874</v>
      </c>
      <c r="F46" s="9" t="s">
        <v>153</v>
      </c>
      <c r="G46" s="8" t="str">
        <f t="shared" si="10"/>
        <v>28751.314</v>
      </c>
      <c r="H46" s="99">
        <f t="shared" si="11"/>
        <v>0</v>
      </c>
      <c r="I46" s="108" t="s">
        <v>177</v>
      </c>
      <c r="J46" s="109" t="s">
        <v>178</v>
      </c>
      <c r="K46" s="108">
        <v>0</v>
      </c>
      <c r="L46" s="108" t="s">
        <v>179</v>
      </c>
      <c r="M46" s="109" t="s">
        <v>166</v>
      </c>
      <c r="N46" s="109"/>
      <c r="O46" s="110" t="s">
        <v>170</v>
      </c>
      <c r="P46" s="110" t="s">
        <v>171</v>
      </c>
    </row>
    <row r="47" spans="1:16" ht="12.75" customHeight="1" thickBot="1" x14ac:dyDescent="0.25">
      <c r="A47" s="99" t="str">
        <f t="shared" si="6"/>
        <v> PZ 5.261 </v>
      </c>
      <c r="B47" s="9" t="str">
        <f t="shared" si="7"/>
        <v>I</v>
      </c>
      <c r="C47" s="99">
        <f t="shared" si="8"/>
        <v>28780.17</v>
      </c>
      <c r="D47" s="8" t="str">
        <f t="shared" si="9"/>
        <v>vis</v>
      </c>
      <c r="E47" s="107">
        <f>VLOOKUP(C47,Active!C$21:E$971,3,FALSE)</f>
        <v>-39743.873616136065</v>
      </c>
      <c r="F47" s="9" t="s">
        <v>153</v>
      </c>
      <c r="G47" s="8" t="str">
        <f t="shared" si="10"/>
        <v>28780.17</v>
      </c>
      <c r="H47" s="99">
        <f t="shared" si="11"/>
        <v>68</v>
      </c>
      <c r="I47" s="108" t="s">
        <v>180</v>
      </c>
      <c r="J47" s="109" t="s">
        <v>181</v>
      </c>
      <c r="K47" s="108">
        <v>68</v>
      </c>
      <c r="L47" s="108" t="s">
        <v>182</v>
      </c>
      <c r="M47" s="109" t="s">
        <v>166</v>
      </c>
      <c r="N47" s="109"/>
      <c r="O47" s="110" t="s">
        <v>170</v>
      </c>
      <c r="P47" s="110" t="s">
        <v>171</v>
      </c>
    </row>
    <row r="48" spans="1:16" ht="12.75" customHeight="1" thickBot="1" x14ac:dyDescent="0.25">
      <c r="A48" s="99" t="str">
        <f t="shared" si="6"/>
        <v> PZ 5.261 </v>
      </c>
      <c r="B48" s="9" t="str">
        <f t="shared" si="7"/>
        <v>I</v>
      </c>
      <c r="C48" s="99">
        <f t="shared" si="8"/>
        <v>29462.174999999999</v>
      </c>
      <c r="D48" s="8" t="str">
        <f t="shared" si="9"/>
        <v>vis</v>
      </c>
      <c r="E48" s="107">
        <f>VLOOKUP(C48,Active!C$21:E$971,3,FALSE)</f>
        <v>-38136.871947057931</v>
      </c>
      <c r="F48" s="9" t="s">
        <v>153</v>
      </c>
      <c r="G48" s="8" t="str">
        <f t="shared" si="10"/>
        <v>29462.175</v>
      </c>
      <c r="H48" s="99">
        <f t="shared" si="11"/>
        <v>1675</v>
      </c>
      <c r="I48" s="108" t="s">
        <v>183</v>
      </c>
      <c r="J48" s="109" t="s">
        <v>184</v>
      </c>
      <c r="K48" s="108">
        <v>1675</v>
      </c>
      <c r="L48" s="108" t="s">
        <v>185</v>
      </c>
      <c r="M48" s="109" t="s">
        <v>166</v>
      </c>
      <c r="N48" s="109"/>
      <c r="O48" s="110" t="s">
        <v>170</v>
      </c>
      <c r="P48" s="110" t="s">
        <v>171</v>
      </c>
    </row>
    <row r="49" spans="1:16" ht="12.75" customHeight="1" thickBot="1" x14ac:dyDescent="0.25">
      <c r="A49" s="99" t="str">
        <f t="shared" si="6"/>
        <v> AJ 57.63 </v>
      </c>
      <c r="B49" s="9" t="str">
        <f t="shared" si="7"/>
        <v>I</v>
      </c>
      <c r="C49" s="99">
        <f t="shared" si="8"/>
        <v>32719.832999999999</v>
      </c>
      <c r="D49" s="8" t="str">
        <f t="shared" si="9"/>
        <v>vis</v>
      </c>
      <c r="E49" s="107">
        <f>VLOOKUP(C49,Active!C$21:E$971,3,FALSE)</f>
        <v>-30460.884464142509</v>
      </c>
      <c r="F49" s="9" t="s">
        <v>153</v>
      </c>
      <c r="G49" s="8" t="str">
        <f t="shared" si="10"/>
        <v>32719.833</v>
      </c>
      <c r="H49" s="99">
        <f t="shared" si="11"/>
        <v>9351</v>
      </c>
      <c r="I49" s="108" t="s">
        <v>186</v>
      </c>
      <c r="J49" s="109" t="s">
        <v>187</v>
      </c>
      <c r="K49" s="108">
        <v>9351</v>
      </c>
      <c r="L49" s="108" t="s">
        <v>165</v>
      </c>
      <c r="M49" s="109" t="s">
        <v>188</v>
      </c>
      <c r="N49" s="109"/>
      <c r="O49" s="110" t="s">
        <v>189</v>
      </c>
      <c r="P49" s="110" t="s">
        <v>190</v>
      </c>
    </row>
    <row r="50" spans="1:16" ht="12.75" customHeight="1" thickBot="1" x14ac:dyDescent="0.25">
      <c r="A50" s="99" t="str">
        <f t="shared" si="6"/>
        <v> AJ 57.63 </v>
      </c>
      <c r="B50" s="9" t="str">
        <f t="shared" si="7"/>
        <v>I</v>
      </c>
      <c r="C50" s="99">
        <f t="shared" si="8"/>
        <v>32748.705999999998</v>
      </c>
      <c r="D50" s="8" t="str">
        <f t="shared" si="9"/>
        <v>vis</v>
      </c>
      <c r="E50" s="107">
        <f>VLOOKUP(C50,Active!C$21:E$971,3,FALSE)</f>
        <v>-30392.851298416026</v>
      </c>
      <c r="F50" s="9" t="s">
        <v>153</v>
      </c>
      <c r="G50" s="8" t="str">
        <f t="shared" si="10"/>
        <v>32748.706</v>
      </c>
      <c r="H50" s="99">
        <f t="shared" si="11"/>
        <v>9419</v>
      </c>
      <c r="I50" s="108" t="s">
        <v>191</v>
      </c>
      <c r="J50" s="109" t="s">
        <v>192</v>
      </c>
      <c r="K50" s="108">
        <v>9419</v>
      </c>
      <c r="L50" s="108" t="s">
        <v>193</v>
      </c>
      <c r="M50" s="109" t="s">
        <v>188</v>
      </c>
      <c r="N50" s="109"/>
      <c r="O50" s="110" t="s">
        <v>189</v>
      </c>
      <c r="P50" s="110" t="s">
        <v>190</v>
      </c>
    </row>
    <row r="51" spans="1:16" ht="12.75" customHeight="1" thickBot="1" x14ac:dyDescent="0.25">
      <c r="A51" s="99" t="str">
        <f t="shared" si="6"/>
        <v> AJ 57.63 </v>
      </c>
      <c r="B51" s="9" t="str">
        <f t="shared" si="7"/>
        <v>I</v>
      </c>
      <c r="C51" s="99">
        <f t="shared" si="8"/>
        <v>33149.75</v>
      </c>
      <c r="D51" s="8" t="str">
        <f t="shared" si="9"/>
        <v>vis</v>
      </c>
      <c r="E51" s="107">
        <f>VLOOKUP(C51,Active!C$21:E$971,3,FALSE)</f>
        <v>-29447.875268366723</v>
      </c>
      <c r="F51" s="9" t="s">
        <v>153</v>
      </c>
      <c r="G51" s="8" t="str">
        <f t="shared" si="10"/>
        <v>33149.750</v>
      </c>
      <c r="H51" s="99">
        <f t="shared" si="11"/>
        <v>10364</v>
      </c>
      <c r="I51" s="108" t="s">
        <v>194</v>
      </c>
      <c r="J51" s="109" t="s">
        <v>195</v>
      </c>
      <c r="K51" s="108">
        <v>10364</v>
      </c>
      <c r="L51" s="108" t="s">
        <v>196</v>
      </c>
      <c r="M51" s="109" t="s">
        <v>188</v>
      </c>
      <c r="N51" s="109"/>
      <c r="O51" s="110" t="s">
        <v>189</v>
      </c>
      <c r="P51" s="110" t="s">
        <v>190</v>
      </c>
    </row>
    <row r="52" spans="1:16" ht="12.75" customHeight="1" thickBot="1" x14ac:dyDescent="0.25">
      <c r="A52" s="99" t="str">
        <f t="shared" si="6"/>
        <v> AJ 58.171 </v>
      </c>
      <c r="B52" s="9" t="str">
        <f t="shared" si="7"/>
        <v>I</v>
      </c>
      <c r="C52" s="99">
        <f t="shared" si="8"/>
        <v>34290.525000000001</v>
      </c>
      <c r="D52" s="8" t="str">
        <f t="shared" si="9"/>
        <v>vis</v>
      </c>
      <c r="E52" s="107">
        <f>VLOOKUP(C52,Active!C$21:E$971,3,FALSE)</f>
        <v>-26759.878363589472</v>
      </c>
      <c r="F52" s="9" t="s">
        <v>153</v>
      </c>
      <c r="G52" s="8" t="str">
        <f t="shared" si="10"/>
        <v>34290.525</v>
      </c>
      <c r="H52" s="99">
        <f t="shared" si="11"/>
        <v>13052</v>
      </c>
      <c r="I52" s="108" t="s">
        <v>197</v>
      </c>
      <c r="J52" s="109" t="s">
        <v>198</v>
      </c>
      <c r="K52" s="108">
        <v>13052</v>
      </c>
      <c r="L52" s="108" t="s">
        <v>199</v>
      </c>
      <c r="M52" s="109" t="s">
        <v>166</v>
      </c>
      <c r="N52" s="109"/>
      <c r="O52" s="110" t="s">
        <v>189</v>
      </c>
      <c r="P52" s="110" t="s">
        <v>200</v>
      </c>
    </row>
    <row r="53" spans="1:16" ht="12.75" customHeight="1" thickBot="1" x14ac:dyDescent="0.25">
      <c r="A53" s="99" t="str">
        <f t="shared" si="6"/>
        <v> VBON 96 </v>
      </c>
      <c r="B53" s="9" t="str">
        <f t="shared" si="7"/>
        <v>II</v>
      </c>
      <c r="C53" s="99">
        <f t="shared" si="8"/>
        <v>45647.521399999998</v>
      </c>
      <c r="D53" s="8" t="str">
        <f t="shared" si="9"/>
        <v>vis</v>
      </c>
      <c r="E53" s="107">
        <f>VLOOKUP(C53,Active!C$21:E$971,3,FALSE)</f>
        <v>0.50047602951136894</v>
      </c>
      <c r="F53" s="9" t="s">
        <v>153</v>
      </c>
      <c r="G53" s="8" t="str">
        <f t="shared" si="10"/>
        <v>45647.5214</v>
      </c>
      <c r="H53" s="99">
        <f t="shared" si="11"/>
        <v>39812.5</v>
      </c>
      <c r="I53" s="108" t="s">
        <v>216</v>
      </c>
      <c r="J53" s="109" t="s">
        <v>217</v>
      </c>
      <c r="K53" s="108">
        <v>39812.5</v>
      </c>
      <c r="L53" s="108" t="s">
        <v>218</v>
      </c>
      <c r="M53" s="109" t="s">
        <v>212</v>
      </c>
      <c r="N53" s="109" t="s">
        <v>213</v>
      </c>
      <c r="O53" s="110" t="s">
        <v>214</v>
      </c>
      <c r="P53" s="110" t="s">
        <v>215</v>
      </c>
    </row>
    <row r="54" spans="1:16" ht="12.75" customHeight="1" thickBot="1" x14ac:dyDescent="0.25">
      <c r="A54" s="99" t="str">
        <f t="shared" si="6"/>
        <v> BRNO 28 </v>
      </c>
      <c r="B54" s="9" t="str">
        <f t="shared" si="7"/>
        <v>I</v>
      </c>
      <c r="C54" s="99">
        <f t="shared" si="8"/>
        <v>46693.445</v>
      </c>
      <c r="D54" s="8" t="str">
        <f t="shared" si="9"/>
        <v>vis</v>
      </c>
      <c r="E54" s="107">
        <f>VLOOKUP(C54,Active!C$21:E$971,3,FALSE)</f>
        <v>2464.9999605321364</v>
      </c>
      <c r="F54" s="9" t="s">
        <v>153</v>
      </c>
      <c r="G54" s="8" t="str">
        <f t="shared" si="10"/>
        <v>46693.445</v>
      </c>
      <c r="H54" s="99">
        <f t="shared" si="11"/>
        <v>42277</v>
      </c>
      <c r="I54" s="108" t="s">
        <v>219</v>
      </c>
      <c r="J54" s="109" t="s">
        <v>220</v>
      </c>
      <c r="K54" s="108">
        <v>42277</v>
      </c>
      <c r="L54" s="108" t="s">
        <v>221</v>
      </c>
      <c r="M54" s="109" t="s">
        <v>222</v>
      </c>
      <c r="N54" s="109"/>
      <c r="O54" s="110" t="s">
        <v>223</v>
      </c>
      <c r="P54" s="110" t="s">
        <v>224</v>
      </c>
    </row>
    <row r="55" spans="1:16" ht="12.75" customHeight="1" thickBot="1" x14ac:dyDescent="0.25">
      <c r="A55" s="99" t="str">
        <f t="shared" si="6"/>
        <v> BRNO 28 </v>
      </c>
      <c r="B55" s="9" t="str">
        <f t="shared" si="7"/>
        <v>I</v>
      </c>
      <c r="C55" s="99">
        <f t="shared" si="8"/>
        <v>46693.451999999997</v>
      </c>
      <c r="D55" s="8" t="str">
        <f t="shared" si="9"/>
        <v>vis</v>
      </c>
      <c r="E55" s="107">
        <f>VLOOKUP(C55,Active!C$21:E$971,3,FALSE)</f>
        <v>2465.016454563236</v>
      </c>
      <c r="F55" s="9" t="s">
        <v>153</v>
      </c>
      <c r="G55" s="8" t="str">
        <f t="shared" si="10"/>
        <v>46693.452</v>
      </c>
      <c r="H55" s="99">
        <f t="shared" si="11"/>
        <v>42277</v>
      </c>
      <c r="I55" s="108" t="s">
        <v>225</v>
      </c>
      <c r="J55" s="109" t="s">
        <v>226</v>
      </c>
      <c r="K55" s="108">
        <v>42277</v>
      </c>
      <c r="L55" s="108" t="s">
        <v>227</v>
      </c>
      <c r="M55" s="109" t="s">
        <v>222</v>
      </c>
      <c r="N55" s="109"/>
      <c r="O55" s="110" t="s">
        <v>228</v>
      </c>
      <c r="P55" s="110" t="s">
        <v>224</v>
      </c>
    </row>
    <row r="56" spans="1:16" ht="12.75" customHeight="1" thickBot="1" x14ac:dyDescent="0.25">
      <c r="A56" s="99" t="str">
        <f t="shared" si="6"/>
        <v> BRNO 30 </v>
      </c>
      <c r="B56" s="9" t="str">
        <f t="shared" si="7"/>
        <v>I</v>
      </c>
      <c r="C56" s="99">
        <f t="shared" si="8"/>
        <v>47038.481</v>
      </c>
      <c r="D56" s="8" t="str">
        <f t="shared" si="9"/>
        <v>vis</v>
      </c>
      <c r="E56" s="107">
        <f>VLOOKUP(C56,Active!C$21:E$971,3,FALSE)</f>
        <v>3278.0048914227355</v>
      </c>
      <c r="F56" s="9" t="s">
        <v>153</v>
      </c>
      <c r="G56" s="8" t="str">
        <f t="shared" si="10"/>
        <v>47038.481</v>
      </c>
      <c r="H56" s="99">
        <f t="shared" si="11"/>
        <v>43090</v>
      </c>
      <c r="I56" s="108" t="s">
        <v>229</v>
      </c>
      <c r="J56" s="109" t="s">
        <v>230</v>
      </c>
      <c r="K56" s="108">
        <v>43090</v>
      </c>
      <c r="L56" s="108" t="s">
        <v>231</v>
      </c>
      <c r="M56" s="109" t="s">
        <v>222</v>
      </c>
      <c r="N56" s="109"/>
      <c r="O56" s="110" t="s">
        <v>232</v>
      </c>
      <c r="P56" s="110" t="s">
        <v>233</v>
      </c>
    </row>
    <row r="57" spans="1:16" ht="12.75" customHeight="1" thickBot="1" x14ac:dyDescent="0.25">
      <c r="A57" s="99" t="str">
        <f t="shared" si="6"/>
        <v> BRNO 30 </v>
      </c>
      <c r="B57" s="9" t="str">
        <f t="shared" si="7"/>
        <v>I</v>
      </c>
      <c r="C57" s="99">
        <f t="shared" si="8"/>
        <v>47737.451000000001</v>
      </c>
      <c r="D57" s="8" t="str">
        <f t="shared" si="9"/>
        <v>vis</v>
      </c>
      <c r="E57" s="107">
        <f>VLOOKUP(C57,Active!C$21:E$971,3,FALSE)</f>
        <v>4924.981023028141</v>
      </c>
      <c r="F57" s="9" t="s">
        <v>153</v>
      </c>
      <c r="G57" s="8" t="str">
        <f t="shared" si="10"/>
        <v>47737.451</v>
      </c>
      <c r="H57" s="99">
        <f t="shared" si="11"/>
        <v>44737</v>
      </c>
      <c r="I57" s="108" t="s">
        <v>234</v>
      </c>
      <c r="J57" s="109" t="s">
        <v>235</v>
      </c>
      <c r="K57" s="108">
        <v>44737</v>
      </c>
      <c r="L57" s="108" t="s">
        <v>236</v>
      </c>
      <c r="M57" s="109" t="s">
        <v>222</v>
      </c>
      <c r="N57" s="109"/>
      <c r="O57" s="110" t="s">
        <v>237</v>
      </c>
      <c r="P57" s="110" t="s">
        <v>233</v>
      </c>
    </row>
    <row r="58" spans="1:16" ht="12.75" customHeight="1" thickBot="1" x14ac:dyDescent="0.25">
      <c r="A58" s="99" t="str">
        <f t="shared" si="6"/>
        <v> BRNO 30 </v>
      </c>
      <c r="B58" s="9" t="str">
        <f t="shared" si="7"/>
        <v>I</v>
      </c>
      <c r="C58" s="99">
        <f t="shared" si="8"/>
        <v>47737.453000000001</v>
      </c>
      <c r="D58" s="8" t="str">
        <f t="shared" si="9"/>
        <v>vis</v>
      </c>
      <c r="E58" s="107">
        <f>VLOOKUP(C58,Active!C$21:E$971,3,FALSE)</f>
        <v>4924.9857356084576</v>
      </c>
      <c r="F58" s="9" t="s">
        <v>153</v>
      </c>
      <c r="G58" s="8" t="str">
        <f t="shared" si="10"/>
        <v>47737.453</v>
      </c>
      <c r="H58" s="99">
        <f t="shared" si="11"/>
        <v>44737</v>
      </c>
      <c r="I58" s="108" t="s">
        <v>238</v>
      </c>
      <c r="J58" s="109" t="s">
        <v>239</v>
      </c>
      <c r="K58" s="108">
        <v>44737</v>
      </c>
      <c r="L58" s="108" t="s">
        <v>240</v>
      </c>
      <c r="M58" s="109" t="s">
        <v>222</v>
      </c>
      <c r="N58" s="109"/>
      <c r="O58" s="110" t="s">
        <v>223</v>
      </c>
      <c r="P58" s="110" t="s">
        <v>233</v>
      </c>
    </row>
    <row r="59" spans="1:16" ht="12.75" customHeight="1" thickBot="1" x14ac:dyDescent="0.25">
      <c r="A59" s="99" t="str">
        <f t="shared" si="6"/>
        <v> BRNO 30 </v>
      </c>
      <c r="B59" s="9" t="str">
        <f t="shared" si="7"/>
        <v>I</v>
      </c>
      <c r="C59" s="99">
        <f t="shared" si="8"/>
        <v>47737.453000000001</v>
      </c>
      <c r="D59" s="8" t="str">
        <f t="shared" si="9"/>
        <v>vis</v>
      </c>
      <c r="E59" s="107">
        <f>VLOOKUP(C59,Active!C$21:E$971,3,FALSE)</f>
        <v>4924.9857356084576</v>
      </c>
      <c r="F59" s="9" t="s">
        <v>153</v>
      </c>
      <c r="G59" s="8" t="str">
        <f t="shared" si="10"/>
        <v>47737.453</v>
      </c>
      <c r="H59" s="99">
        <f t="shared" si="11"/>
        <v>44737</v>
      </c>
      <c r="I59" s="108" t="s">
        <v>238</v>
      </c>
      <c r="J59" s="109" t="s">
        <v>239</v>
      </c>
      <c r="K59" s="108">
        <v>44737</v>
      </c>
      <c r="L59" s="108" t="s">
        <v>240</v>
      </c>
      <c r="M59" s="109" t="s">
        <v>222</v>
      </c>
      <c r="N59" s="109"/>
      <c r="O59" s="110" t="s">
        <v>241</v>
      </c>
      <c r="P59" s="110" t="s">
        <v>233</v>
      </c>
    </row>
    <row r="60" spans="1:16" ht="12.75" customHeight="1" thickBot="1" x14ac:dyDescent="0.25">
      <c r="A60" s="99" t="str">
        <f t="shared" si="6"/>
        <v> BRNO 30 </v>
      </c>
      <c r="B60" s="9" t="str">
        <f t="shared" si="7"/>
        <v>I</v>
      </c>
      <c r="C60" s="99">
        <f t="shared" si="8"/>
        <v>47737.461000000003</v>
      </c>
      <c r="D60" s="8" t="str">
        <f t="shared" si="9"/>
        <v>vis</v>
      </c>
      <c r="E60" s="107">
        <f>VLOOKUP(C60,Active!C$21:E$971,3,FALSE)</f>
        <v>4925.0045859297234</v>
      </c>
      <c r="F60" s="9" t="s">
        <v>153</v>
      </c>
      <c r="G60" s="8" t="str">
        <f t="shared" si="10"/>
        <v>47737.461</v>
      </c>
      <c r="H60" s="99">
        <f t="shared" si="11"/>
        <v>44737</v>
      </c>
      <c r="I60" s="108" t="s">
        <v>242</v>
      </c>
      <c r="J60" s="109" t="s">
        <v>243</v>
      </c>
      <c r="K60" s="108">
        <v>44737</v>
      </c>
      <c r="L60" s="108" t="s">
        <v>244</v>
      </c>
      <c r="M60" s="109" t="s">
        <v>222</v>
      </c>
      <c r="N60" s="109"/>
      <c r="O60" s="110" t="s">
        <v>245</v>
      </c>
      <c r="P60" s="110" t="s">
        <v>233</v>
      </c>
    </row>
    <row r="61" spans="1:16" ht="12.75" customHeight="1" thickBot="1" x14ac:dyDescent="0.25">
      <c r="A61" s="99" t="str">
        <f t="shared" si="6"/>
        <v> BRNO 30 </v>
      </c>
      <c r="B61" s="9" t="str">
        <f t="shared" si="7"/>
        <v>I</v>
      </c>
      <c r="C61" s="99">
        <f t="shared" si="8"/>
        <v>47737.466</v>
      </c>
      <c r="D61" s="8" t="str">
        <f t="shared" si="9"/>
        <v>vis</v>
      </c>
      <c r="E61" s="107">
        <f>VLOOKUP(C61,Active!C$21:E$971,3,FALSE)</f>
        <v>4925.0163673805064</v>
      </c>
      <c r="F61" s="9" t="s">
        <v>153</v>
      </c>
      <c r="G61" s="8" t="str">
        <f t="shared" si="10"/>
        <v>47737.466</v>
      </c>
      <c r="H61" s="99">
        <f t="shared" si="11"/>
        <v>44737</v>
      </c>
      <c r="I61" s="108" t="s">
        <v>246</v>
      </c>
      <c r="J61" s="109" t="s">
        <v>247</v>
      </c>
      <c r="K61" s="108">
        <v>44737</v>
      </c>
      <c r="L61" s="108" t="s">
        <v>227</v>
      </c>
      <c r="M61" s="109" t="s">
        <v>222</v>
      </c>
      <c r="N61" s="109"/>
      <c r="O61" s="110" t="s">
        <v>248</v>
      </c>
      <c r="P61" s="110" t="s">
        <v>233</v>
      </c>
    </row>
    <row r="62" spans="1:16" ht="12.75" customHeight="1" thickBot="1" x14ac:dyDescent="0.25">
      <c r="A62" s="99" t="str">
        <f t="shared" si="6"/>
        <v> BRNO 30 </v>
      </c>
      <c r="B62" s="9" t="str">
        <f t="shared" si="7"/>
        <v>I</v>
      </c>
      <c r="C62" s="99">
        <f t="shared" si="8"/>
        <v>47788.387000000002</v>
      </c>
      <c r="D62" s="8" t="str">
        <f t="shared" si="9"/>
        <v>vis</v>
      </c>
      <c r="E62" s="107">
        <f>VLOOKUP(C62,Active!C$21:E$971,3,FALSE)</f>
        <v>5045.0010185064239</v>
      </c>
      <c r="F62" s="9" t="s">
        <v>153</v>
      </c>
      <c r="G62" s="8" t="str">
        <f t="shared" si="10"/>
        <v>47788.387</v>
      </c>
      <c r="H62" s="99">
        <f t="shared" si="11"/>
        <v>44857</v>
      </c>
      <c r="I62" s="108" t="s">
        <v>249</v>
      </c>
      <c r="J62" s="109" t="s">
        <v>250</v>
      </c>
      <c r="K62" s="108">
        <v>44857</v>
      </c>
      <c r="L62" s="108" t="s">
        <v>251</v>
      </c>
      <c r="M62" s="109" t="s">
        <v>222</v>
      </c>
      <c r="N62" s="109"/>
      <c r="O62" s="110" t="s">
        <v>252</v>
      </c>
      <c r="P62" s="110" t="s">
        <v>233</v>
      </c>
    </row>
    <row r="63" spans="1:16" ht="12.75" customHeight="1" thickBot="1" x14ac:dyDescent="0.25">
      <c r="A63" s="99" t="str">
        <f t="shared" si="6"/>
        <v> BRNO 30 </v>
      </c>
      <c r="B63" s="9" t="str">
        <f t="shared" si="7"/>
        <v>I</v>
      </c>
      <c r="C63" s="99">
        <f t="shared" si="8"/>
        <v>47827.42</v>
      </c>
      <c r="D63" s="8" t="str">
        <f t="shared" si="9"/>
        <v>vis</v>
      </c>
      <c r="E63" s="107">
        <f>VLOOKUP(C63,Active!C$21:E$971,3,FALSE)</f>
        <v>5136.9740922362644</v>
      </c>
      <c r="F63" s="9" t="s">
        <v>153</v>
      </c>
      <c r="G63" s="8" t="str">
        <f t="shared" si="10"/>
        <v>47827.420</v>
      </c>
      <c r="H63" s="99">
        <f t="shared" si="11"/>
        <v>44949</v>
      </c>
      <c r="I63" s="108" t="s">
        <v>253</v>
      </c>
      <c r="J63" s="109" t="s">
        <v>254</v>
      </c>
      <c r="K63" s="108">
        <v>44949</v>
      </c>
      <c r="L63" s="108" t="s">
        <v>255</v>
      </c>
      <c r="M63" s="109" t="s">
        <v>222</v>
      </c>
      <c r="N63" s="109"/>
      <c r="O63" s="110" t="s">
        <v>256</v>
      </c>
      <c r="P63" s="110" t="s">
        <v>233</v>
      </c>
    </row>
    <row r="64" spans="1:16" ht="12.75" customHeight="1" thickBot="1" x14ac:dyDescent="0.25">
      <c r="A64" s="99" t="str">
        <f t="shared" si="6"/>
        <v> BRNO 30 </v>
      </c>
      <c r="B64" s="9" t="str">
        <f t="shared" si="7"/>
        <v>I</v>
      </c>
      <c r="C64" s="99">
        <f t="shared" si="8"/>
        <v>47850.341</v>
      </c>
      <c r="D64" s="8" t="str">
        <f t="shared" si="9"/>
        <v>vis</v>
      </c>
      <c r="E64" s="107">
        <f>VLOOKUP(C64,Active!C$21:E$971,3,FALSE)</f>
        <v>5190.9826189434634</v>
      </c>
      <c r="F64" s="9" t="s">
        <v>153</v>
      </c>
      <c r="G64" s="8" t="str">
        <f t="shared" si="10"/>
        <v>47850.341</v>
      </c>
      <c r="H64" s="99">
        <f t="shared" si="11"/>
        <v>45003</v>
      </c>
      <c r="I64" s="108" t="s">
        <v>257</v>
      </c>
      <c r="J64" s="109" t="s">
        <v>258</v>
      </c>
      <c r="K64" s="108">
        <v>45003</v>
      </c>
      <c r="L64" s="108" t="s">
        <v>259</v>
      </c>
      <c r="M64" s="109" t="s">
        <v>222</v>
      </c>
      <c r="N64" s="109"/>
      <c r="O64" s="110" t="s">
        <v>256</v>
      </c>
      <c r="P64" s="110" t="s">
        <v>233</v>
      </c>
    </row>
    <row r="65" spans="1:16" ht="12.75" customHeight="1" thickBot="1" x14ac:dyDescent="0.25">
      <c r="A65" s="99" t="str">
        <f t="shared" si="6"/>
        <v> BRNO 31 </v>
      </c>
      <c r="B65" s="9" t="str">
        <f t="shared" si="7"/>
        <v>I</v>
      </c>
      <c r="C65" s="99">
        <f t="shared" si="8"/>
        <v>48644.375999999997</v>
      </c>
      <c r="D65" s="8" t="str">
        <f t="shared" si="9"/>
        <v>vis</v>
      </c>
      <c r="E65" s="107">
        <f>VLOOKUP(C65,Active!C$21:E$971,3,FALSE)</f>
        <v>7061.9594744011938</v>
      </c>
      <c r="F65" s="9" t="s">
        <v>153</v>
      </c>
      <c r="G65" s="8" t="str">
        <f t="shared" si="10"/>
        <v>48644.376</v>
      </c>
      <c r="H65" s="99">
        <f t="shared" si="11"/>
        <v>46874</v>
      </c>
      <c r="I65" s="108" t="s">
        <v>269</v>
      </c>
      <c r="J65" s="109" t="s">
        <v>270</v>
      </c>
      <c r="K65" s="108">
        <v>46874</v>
      </c>
      <c r="L65" s="108" t="s">
        <v>271</v>
      </c>
      <c r="M65" s="109" t="s">
        <v>222</v>
      </c>
      <c r="N65" s="109"/>
      <c r="O65" s="110" t="s">
        <v>256</v>
      </c>
      <c r="P65" s="110" t="s">
        <v>272</v>
      </c>
    </row>
    <row r="66" spans="1:16" ht="12.75" customHeight="1" thickBot="1" x14ac:dyDescent="0.25">
      <c r="A66" s="99" t="str">
        <f t="shared" si="6"/>
        <v> BRNO 31 </v>
      </c>
      <c r="B66" s="9" t="str">
        <f t="shared" si="7"/>
        <v>I</v>
      </c>
      <c r="C66" s="99">
        <f t="shared" si="8"/>
        <v>48770.447</v>
      </c>
      <c r="D66" s="8" t="str">
        <f t="shared" si="9"/>
        <v>vis</v>
      </c>
      <c r="E66" s="107">
        <f>VLOOKUP(C66,Active!C$21:E$971,3,FALSE)</f>
        <v>7359.0193308866374</v>
      </c>
      <c r="F66" s="9" t="s">
        <v>153</v>
      </c>
      <c r="G66" s="8" t="str">
        <f t="shared" si="10"/>
        <v>48770.447</v>
      </c>
      <c r="H66" s="99">
        <f t="shared" si="11"/>
        <v>47171</v>
      </c>
      <c r="I66" s="108" t="s">
        <v>273</v>
      </c>
      <c r="J66" s="109" t="s">
        <v>274</v>
      </c>
      <c r="K66" s="108">
        <v>47171</v>
      </c>
      <c r="L66" s="108" t="s">
        <v>275</v>
      </c>
      <c r="M66" s="109" t="s">
        <v>222</v>
      </c>
      <c r="N66" s="109"/>
      <c r="O66" s="110" t="s">
        <v>256</v>
      </c>
      <c r="P66" s="110" t="s">
        <v>272</v>
      </c>
    </row>
    <row r="67" spans="1:16" ht="12.75" customHeight="1" thickBot="1" x14ac:dyDescent="0.25">
      <c r="A67" s="99" t="str">
        <f t="shared" si="6"/>
        <v> BRNO 32 </v>
      </c>
      <c r="B67" s="9" t="str">
        <f t="shared" si="7"/>
        <v>I</v>
      </c>
      <c r="C67" s="99">
        <f t="shared" si="8"/>
        <v>51021.409699999997</v>
      </c>
      <c r="D67" s="8" t="str">
        <f t="shared" si="9"/>
        <v>vis</v>
      </c>
      <c r="E67" s="107">
        <f>VLOOKUP(C67,Active!C$21:E$971,3,FALSE)</f>
        <v>12662.940586497103</v>
      </c>
      <c r="F67" s="9" t="s">
        <v>153</v>
      </c>
      <c r="G67" s="8" t="str">
        <f t="shared" si="10"/>
        <v>51021.4097</v>
      </c>
      <c r="H67" s="99">
        <f t="shared" si="11"/>
        <v>52475</v>
      </c>
      <c r="I67" s="108" t="s">
        <v>289</v>
      </c>
      <c r="J67" s="109" t="s">
        <v>290</v>
      </c>
      <c r="K67" s="108">
        <v>52475</v>
      </c>
      <c r="L67" s="108" t="s">
        <v>291</v>
      </c>
      <c r="M67" s="109" t="s">
        <v>222</v>
      </c>
      <c r="N67" s="109"/>
      <c r="O67" s="110" t="s">
        <v>292</v>
      </c>
      <c r="P67" s="110" t="s">
        <v>293</v>
      </c>
    </row>
    <row r="68" spans="1:16" ht="12.75" customHeight="1" thickBot="1" x14ac:dyDescent="0.25">
      <c r="A68" s="99" t="str">
        <f t="shared" si="6"/>
        <v> BRNO 32 </v>
      </c>
      <c r="B68" s="9" t="str">
        <f t="shared" si="7"/>
        <v>I</v>
      </c>
      <c r="C68" s="99">
        <f t="shared" si="8"/>
        <v>51021.420100000003</v>
      </c>
      <c r="D68" s="8" t="str">
        <f t="shared" si="9"/>
        <v>vis</v>
      </c>
      <c r="E68" s="107">
        <f>VLOOKUP(C68,Active!C$21:E$971,3,FALSE)</f>
        <v>12662.965091914759</v>
      </c>
      <c r="F68" s="9" t="s">
        <v>153</v>
      </c>
      <c r="G68" s="8" t="str">
        <f t="shared" si="10"/>
        <v>51021.4201</v>
      </c>
      <c r="H68" s="99">
        <f t="shared" si="11"/>
        <v>52475</v>
      </c>
      <c r="I68" s="108" t="s">
        <v>294</v>
      </c>
      <c r="J68" s="109" t="s">
        <v>295</v>
      </c>
      <c r="K68" s="108">
        <v>52475</v>
      </c>
      <c r="L68" s="108" t="s">
        <v>296</v>
      </c>
      <c r="M68" s="109" t="s">
        <v>222</v>
      </c>
      <c r="N68" s="109"/>
      <c r="O68" s="110" t="s">
        <v>297</v>
      </c>
      <c r="P68" s="110" t="s">
        <v>293</v>
      </c>
    </row>
    <row r="69" spans="1:16" ht="12.75" customHeight="1" thickBot="1" x14ac:dyDescent="0.25">
      <c r="A69" s="99" t="str">
        <f t="shared" si="6"/>
        <v> BRNO 32 </v>
      </c>
      <c r="B69" s="9" t="str">
        <f t="shared" si="7"/>
        <v>I</v>
      </c>
      <c r="C69" s="99">
        <f t="shared" si="8"/>
        <v>51021.4208</v>
      </c>
      <c r="D69" s="8" t="str">
        <f t="shared" si="9"/>
        <v>vis</v>
      </c>
      <c r="E69" s="107">
        <f>VLOOKUP(C69,Active!C$21:E$971,3,FALSE)</f>
        <v>12662.966741317863</v>
      </c>
      <c r="F69" s="9" t="s">
        <v>153</v>
      </c>
      <c r="G69" s="8" t="str">
        <f t="shared" si="10"/>
        <v>51021.4208</v>
      </c>
      <c r="H69" s="99">
        <f t="shared" si="11"/>
        <v>52475</v>
      </c>
      <c r="I69" s="108" t="s">
        <v>298</v>
      </c>
      <c r="J69" s="109" t="s">
        <v>299</v>
      </c>
      <c r="K69" s="108">
        <v>52475</v>
      </c>
      <c r="L69" s="108" t="s">
        <v>300</v>
      </c>
      <c r="M69" s="109" t="s">
        <v>222</v>
      </c>
      <c r="N69" s="109"/>
      <c r="O69" s="110" t="s">
        <v>301</v>
      </c>
      <c r="P69" s="110" t="s">
        <v>293</v>
      </c>
    </row>
    <row r="70" spans="1:16" ht="12.75" customHeight="1" thickBot="1" x14ac:dyDescent="0.25">
      <c r="A70" s="99" t="str">
        <f t="shared" si="6"/>
        <v> BRNO 32 </v>
      </c>
      <c r="B70" s="9" t="str">
        <f t="shared" si="7"/>
        <v>I</v>
      </c>
      <c r="C70" s="99">
        <f t="shared" si="8"/>
        <v>51021.436800000003</v>
      </c>
      <c r="D70" s="8" t="str">
        <f t="shared" si="9"/>
        <v>vis</v>
      </c>
      <c r="E70" s="107">
        <f>VLOOKUP(C70,Active!C$21:E$971,3,FALSE)</f>
        <v>12663.004441960395</v>
      </c>
      <c r="F70" s="9" t="s">
        <v>153</v>
      </c>
      <c r="G70" s="8" t="str">
        <f t="shared" si="10"/>
        <v>51021.4368</v>
      </c>
      <c r="H70" s="99">
        <f t="shared" si="11"/>
        <v>52475</v>
      </c>
      <c r="I70" s="108" t="s">
        <v>302</v>
      </c>
      <c r="J70" s="109" t="s">
        <v>303</v>
      </c>
      <c r="K70" s="108">
        <v>52475</v>
      </c>
      <c r="L70" s="108" t="s">
        <v>304</v>
      </c>
      <c r="M70" s="109" t="s">
        <v>222</v>
      </c>
      <c r="N70" s="109"/>
      <c r="O70" s="110" t="s">
        <v>305</v>
      </c>
      <c r="P70" s="110" t="s">
        <v>293</v>
      </c>
    </row>
    <row r="71" spans="1:16" ht="12.75" customHeight="1" thickBot="1" x14ac:dyDescent="0.25">
      <c r="A71" s="99" t="str">
        <f t="shared" si="6"/>
        <v> BRNO 32 </v>
      </c>
      <c r="B71" s="9" t="str">
        <f t="shared" si="7"/>
        <v>I</v>
      </c>
      <c r="C71" s="99">
        <f t="shared" si="8"/>
        <v>51021.440999999999</v>
      </c>
      <c r="D71" s="8" t="str">
        <f t="shared" si="9"/>
        <v>vis</v>
      </c>
      <c r="E71" s="107">
        <f>VLOOKUP(C71,Active!C$21:E$971,3,FALSE)</f>
        <v>12663.014338379047</v>
      </c>
      <c r="F71" s="9" t="s">
        <v>153</v>
      </c>
      <c r="G71" s="8" t="str">
        <f t="shared" si="10"/>
        <v>51021.4410</v>
      </c>
      <c r="H71" s="99">
        <f t="shared" si="11"/>
        <v>52475</v>
      </c>
      <c r="I71" s="108" t="s">
        <v>306</v>
      </c>
      <c r="J71" s="109" t="s">
        <v>307</v>
      </c>
      <c r="K71" s="108">
        <v>52475</v>
      </c>
      <c r="L71" s="108" t="s">
        <v>308</v>
      </c>
      <c r="M71" s="109" t="s">
        <v>222</v>
      </c>
      <c r="N71" s="109"/>
      <c r="O71" s="110" t="s">
        <v>309</v>
      </c>
      <c r="P71" s="110" t="s">
        <v>293</v>
      </c>
    </row>
    <row r="72" spans="1:16" ht="12.75" customHeight="1" thickBot="1" x14ac:dyDescent="0.25">
      <c r="A72" s="99" t="str">
        <f t="shared" si="6"/>
        <v> BRNO 32 </v>
      </c>
      <c r="B72" s="9" t="str">
        <f t="shared" si="7"/>
        <v>I</v>
      </c>
      <c r="C72" s="99">
        <f t="shared" si="8"/>
        <v>51021.445099999997</v>
      </c>
      <c r="D72" s="8" t="str">
        <f t="shared" si="9"/>
        <v>vis</v>
      </c>
      <c r="E72" s="107">
        <f>VLOOKUP(C72,Active!C$21:E$971,3,FALSE)</f>
        <v>12663.02399916869</v>
      </c>
      <c r="F72" s="9" t="s">
        <v>153</v>
      </c>
      <c r="G72" s="8" t="str">
        <f t="shared" si="10"/>
        <v>51021.4451</v>
      </c>
      <c r="H72" s="99">
        <f t="shared" si="11"/>
        <v>52475</v>
      </c>
      <c r="I72" s="108" t="s">
        <v>310</v>
      </c>
      <c r="J72" s="109" t="s">
        <v>311</v>
      </c>
      <c r="K72" s="108">
        <v>52475</v>
      </c>
      <c r="L72" s="108" t="s">
        <v>312</v>
      </c>
      <c r="M72" s="109" t="s">
        <v>222</v>
      </c>
      <c r="N72" s="109"/>
      <c r="O72" s="110" t="s">
        <v>313</v>
      </c>
      <c r="P72" s="110" t="s">
        <v>293</v>
      </c>
    </row>
    <row r="73" spans="1:16" ht="12.75" customHeight="1" thickBot="1" x14ac:dyDescent="0.25">
      <c r="A73" s="99" t="str">
        <f t="shared" si="6"/>
        <v> BRNO 32 </v>
      </c>
      <c r="B73" s="9" t="str">
        <f t="shared" si="7"/>
        <v>I</v>
      </c>
      <c r="C73" s="99">
        <f t="shared" si="8"/>
        <v>51021.447200000002</v>
      </c>
      <c r="D73" s="8" t="str">
        <f t="shared" si="9"/>
        <v>vis</v>
      </c>
      <c r="E73" s="107">
        <f>VLOOKUP(C73,Active!C$21:E$971,3,FALSE)</f>
        <v>12663.028947378034</v>
      </c>
      <c r="F73" s="9" t="s">
        <v>153</v>
      </c>
      <c r="G73" s="8" t="str">
        <f t="shared" si="10"/>
        <v>51021.4472</v>
      </c>
      <c r="H73" s="99">
        <f t="shared" si="11"/>
        <v>52475</v>
      </c>
      <c r="I73" s="108" t="s">
        <v>314</v>
      </c>
      <c r="J73" s="109" t="s">
        <v>315</v>
      </c>
      <c r="K73" s="108">
        <v>52475</v>
      </c>
      <c r="L73" s="108" t="s">
        <v>316</v>
      </c>
      <c r="M73" s="109" t="s">
        <v>222</v>
      </c>
      <c r="N73" s="109"/>
      <c r="O73" s="110" t="s">
        <v>317</v>
      </c>
      <c r="P73" s="110" t="s">
        <v>293</v>
      </c>
    </row>
    <row r="74" spans="1:16" ht="12.75" customHeight="1" thickBot="1" x14ac:dyDescent="0.25">
      <c r="A74" s="99" t="str">
        <f t="shared" si="6"/>
        <v>IBVS 5040 </v>
      </c>
      <c r="B74" s="9" t="str">
        <f t="shared" si="7"/>
        <v>II</v>
      </c>
      <c r="C74" s="99">
        <f t="shared" si="8"/>
        <v>51679.857600000003</v>
      </c>
      <c r="D74" s="8" t="str">
        <f t="shared" si="9"/>
        <v>vis</v>
      </c>
      <c r="E74" s="107" t="e">
        <f>VLOOKUP(C74,Active!C$21:E$971,3,FALSE)</f>
        <v>#N/A</v>
      </c>
      <c r="F74" s="9" t="s">
        <v>153</v>
      </c>
      <c r="G74" s="8" t="str">
        <f t="shared" si="10"/>
        <v>51679.8576</v>
      </c>
      <c r="H74" s="99">
        <f t="shared" si="11"/>
        <v>54026.5</v>
      </c>
      <c r="I74" s="108" t="s">
        <v>345</v>
      </c>
      <c r="J74" s="109" t="s">
        <v>346</v>
      </c>
      <c r="K74" s="108">
        <v>54026.5</v>
      </c>
      <c r="L74" s="108" t="s">
        <v>347</v>
      </c>
      <c r="M74" s="109" t="s">
        <v>212</v>
      </c>
      <c r="N74" s="109" t="s">
        <v>213</v>
      </c>
      <c r="O74" s="110" t="s">
        <v>348</v>
      </c>
      <c r="P74" s="111" t="s">
        <v>349</v>
      </c>
    </row>
    <row r="75" spans="1:16" ht="12.75" customHeight="1" thickBot="1" x14ac:dyDescent="0.25">
      <c r="A75" s="99" t="str">
        <f t="shared" ref="A75:A87" si="12">P75</f>
        <v> BBS 127 </v>
      </c>
      <c r="B75" s="9" t="str">
        <f t="shared" ref="B75:B87" si="13">IF(H75=INT(H75),"I","II")</f>
        <v>II</v>
      </c>
      <c r="C75" s="99">
        <f t="shared" ref="C75:C87" si="14">1*G75</f>
        <v>52216.292800000003</v>
      </c>
      <c r="D75" s="8" t="str">
        <f t="shared" ref="D75:D87" si="15">VLOOKUP(F75,I$1:J$5,2,FALSE)</f>
        <v>vis</v>
      </c>
      <c r="E75" s="107">
        <f>VLOOKUP(C75,Active!C$21:E$971,3,FALSE)</f>
        <v>15478.431874762238</v>
      </c>
      <c r="F75" s="9" t="s">
        <v>153</v>
      </c>
      <c r="G75" s="8" t="str">
        <f t="shared" ref="G75:G87" si="16">MID(I75,3,LEN(I75)-3)</f>
        <v>52216.2928</v>
      </c>
      <c r="H75" s="99">
        <f t="shared" ref="H75:H87" si="17">1*K75</f>
        <v>55290.5</v>
      </c>
      <c r="I75" s="108" t="s">
        <v>350</v>
      </c>
      <c r="J75" s="109" t="s">
        <v>351</v>
      </c>
      <c r="K75" s="108">
        <v>55290.5</v>
      </c>
      <c r="L75" s="108" t="s">
        <v>352</v>
      </c>
      <c r="M75" s="109" t="s">
        <v>212</v>
      </c>
      <c r="N75" s="109" t="s">
        <v>213</v>
      </c>
      <c r="O75" s="110" t="s">
        <v>287</v>
      </c>
      <c r="P75" s="110" t="s">
        <v>353</v>
      </c>
    </row>
    <row r="76" spans="1:16" ht="12.75" customHeight="1" thickBot="1" x14ac:dyDescent="0.25">
      <c r="A76" s="99" t="str">
        <f t="shared" si="12"/>
        <v>IBVS 5371 </v>
      </c>
      <c r="B76" s="9" t="str">
        <f t="shared" si="13"/>
        <v>II</v>
      </c>
      <c r="C76" s="99">
        <f t="shared" si="14"/>
        <v>52490.875200000002</v>
      </c>
      <c r="D76" s="8" t="str">
        <f t="shared" si="15"/>
        <v>vis</v>
      </c>
      <c r="E76" s="107" t="e">
        <f>VLOOKUP(C76,Active!C$21:E$971,3,FALSE)</f>
        <v>#N/A</v>
      </c>
      <c r="F76" s="9" t="s">
        <v>153</v>
      </c>
      <c r="G76" s="8" t="str">
        <f t="shared" si="16"/>
        <v>52490.8752</v>
      </c>
      <c r="H76" s="99">
        <f t="shared" si="17"/>
        <v>55937.5</v>
      </c>
      <c r="I76" s="108" t="s">
        <v>361</v>
      </c>
      <c r="J76" s="109" t="s">
        <v>362</v>
      </c>
      <c r="K76" s="108">
        <v>55937.5</v>
      </c>
      <c r="L76" s="108" t="s">
        <v>363</v>
      </c>
      <c r="M76" s="109" t="s">
        <v>212</v>
      </c>
      <c r="N76" s="109" t="s">
        <v>213</v>
      </c>
      <c r="O76" s="110" t="s">
        <v>364</v>
      </c>
      <c r="P76" s="111" t="s">
        <v>365</v>
      </c>
    </row>
    <row r="77" spans="1:16" ht="12.75" customHeight="1" thickBot="1" x14ac:dyDescent="0.25">
      <c r="A77" s="99" t="str">
        <f t="shared" si="12"/>
        <v>IBVS 5676 </v>
      </c>
      <c r="B77" s="9" t="str">
        <f t="shared" si="13"/>
        <v>I</v>
      </c>
      <c r="C77" s="99">
        <f t="shared" si="14"/>
        <v>52808.533499999998</v>
      </c>
      <c r="D77" s="8" t="str">
        <f t="shared" si="15"/>
        <v>vis</v>
      </c>
      <c r="E77" s="107">
        <f>VLOOKUP(C77,Active!C$21:E$971,3,FALSE)</f>
        <v>16873.922807227533</v>
      </c>
      <c r="F77" s="9" t="s">
        <v>153</v>
      </c>
      <c r="G77" s="8" t="str">
        <f t="shared" si="16"/>
        <v>52808.5335</v>
      </c>
      <c r="H77" s="99">
        <f t="shared" si="17"/>
        <v>56686</v>
      </c>
      <c r="I77" s="108" t="s">
        <v>370</v>
      </c>
      <c r="J77" s="109" t="s">
        <v>371</v>
      </c>
      <c r="K77" s="108">
        <v>56686</v>
      </c>
      <c r="L77" s="108" t="s">
        <v>372</v>
      </c>
      <c r="M77" s="109" t="s">
        <v>212</v>
      </c>
      <c r="N77" s="109" t="s">
        <v>213</v>
      </c>
      <c r="O77" s="110" t="s">
        <v>373</v>
      </c>
      <c r="P77" s="111" t="s">
        <v>374</v>
      </c>
    </row>
    <row r="78" spans="1:16" ht="12.75" customHeight="1" thickBot="1" x14ac:dyDescent="0.25">
      <c r="A78" s="99" t="str">
        <f t="shared" si="12"/>
        <v>OEJV 0003 </v>
      </c>
      <c r="B78" s="9" t="str">
        <f t="shared" si="13"/>
        <v>I</v>
      </c>
      <c r="C78" s="99">
        <f t="shared" si="14"/>
        <v>53580.5</v>
      </c>
      <c r="D78" s="8" t="str">
        <f t="shared" si="15"/>
        <v>vis</v>
      </c>
      <c r="E78" s="107">
        <f>VLOOKUP(C78,Active!C$21:E$971,3,FALSE)</f>
        <v>18692.899873337617</v>
      </c>
      <c r="F78" s="9" t="s">
        <v>153</v>
      </c>
      <c r="G78" s="8" t="str">
        <f t="shared" si="16"/>
        <v>53580.500</v>
      </c>
      <c r="H78" s="99">
        <f t="shared" si="17"/>
        <v>58505</v>
      </c>
      <c r="I78" s="108" t="s">
        <v>393</v>
      </c>
      <c r="J78" s="109" t="s">
        <v>394</v>
      </c>
      <c r="K78" s="108">
        <v>58505</v>
      </c>
      <c r="L78" s="108" t="s">
        <v>395</v>
      </c>
      <c r="M78" s="109" t="s">
        <v>222</v>
      </c>
      <c r="N78" s="109"/>
      <c r="O78" s="110" t="s">
        <v>263</v>
      </c>
      <c r="P78" s="111" t="s">
        <v>392</v>
      </c>
    </row>
    <row r="79" spans="1:16" ht="12.75" customHeight="1" thickBot="1" x14ac:dyDescent="0.25">
      <c r="A79" s="99" t="str">
        <f t="shared" si="12"/>
        <v>IBVS 5741 </v>
      </c>
      <c r="B79" s="9" t="str">
        <f t="shared" si="13"/>
        <v>I</v>
      </c>
      <c r="C79" s="99">
        <f t="shared" si="14"/>
        <v>53653.500500000002</v>
      </c>
      <c r="D79" s="8" t="str">
        <f t="shared" si="15"/>
        <v>vis</v>
      </c>
      <c r="E79" s="107">
        <f>VLOOKUP(C79,Active!C$21:E$971,3,FALSE)</f>
        <v>18864.910233002931</v>
      </c>
      <c r="F79" s="9" t="s">
        <v>153</v>
      </c>
      <c r="G79" s="8" t="str">
        <f t="shared" si="16"/>
        <v>53653.5005</v>
      </c>
      <c r="H79" s="99">
        <f t="shared" si="17"/>
        <v>58677</v>
      </c>
      <c r="I79" s="108" t="s">
        <v>400</v>
      </c>
      <c r="J79" s="109" t="s">
        <v>401</v>
      </c>
      <c r="K79" s="108">
        <v>58677</v>
      </c>
      <c r="L79" s="108" t="s">
        <v>402</v>
      </c>
      <c r="M79" s="109" t="s">
        <v>212</v>
      </c>
      <c r="N79" s="109" t="s">
        <v>213</v>
      </c>
      <c r="O79" s="110" t="s">
        <v>403</v>
      </c>
      <c r="P79" s="111" t="s">
        <v>404</v>
      </c>
    </row>
    <row r="80" spans="1:16" ht="12.75" customHeight="1" thickBot="1" x14ac:dyDescent="0.25">
      <c r="A80" s="99" t="str">
        <f t="shared" si="12"/>
        <v>BAVM 193 </v>
      </c>
      <c r="B80" s="9" t="str">
        <f t="shared" si="13"/>
        <v>I</v>
      </c>
      <c r="C80" s="99">
        <f t="shared" si="14"/>
        <v>54366.479099999997</v>
      </c>
      <c r="D80" s="8" t="str">
        <f t="shared" si="15"/>
        <v>vis</v>
      </c>
      <c r="E80" s="107">
        <f>VLOOKUP(C80,Active!C$21:E$971,3,FALSE)</f>
        <v>20544.894690913039</v>
      </c>
      <c r="F80" s="9" t="s">
        <v>153</v>
      </c>
      <c r="G80" s="8" t="str">
        <f t="shared" si="16"/>
        <v>54366.4791</v>
      </c>
      <c r="H80" s="99">
        <f t="shared" si="17"/>
        <v>60357</v>
      </c>
      <c r="I80" s="108" t="s">
        <v>415</v>
      </c>
      <c r="J80" s="109" t="s">
        <v>416</v>
      </c>
      <c r="K80" s="108">
        <v>60357</v>
      </c>
      <c r="L80" s="108" t="s">
        <v>417</v>
      </c>
      <c r="M80" s="109" t="s">
        <v>357</v>
      </c>
      <c r="N80" s="109" t="s">
        <v>418</v>
      </c>
      <c r="O80" s="110" t="s">
        <v>419</v>
      </c>
      <c r="P80" s="111" t="s">
        <v>420</v>
      </c>
    </row>
    <row r="81" spans="1:16" ht="12.75" customHeight="1" thickBot="1" x14ac:dyDescent="0.25">
      <c r="A81" s="99" t="str">
        <f t="shared" si="12"/>
        <v>OEJV 0094 </v>
      </c>
      <c r="B81" s="9" t="str">
        <f t="shared" si="13"/>
        <v>II</v>
      </c>
      <c r="C81" s="99">
        <f t="shared" si="14"/>
        <v>54521.595399999998</v>
      </c>
      <c r="D81" s="8" t="str">
        <f t="shared" si="15"/>
        <v>vis</v>
      </c>
      <c r="E81" s="107">
        <f>VLOOKUP(C81,Active!C$21:E$971,3,FALSE)</f>
        <v>20910.393701919154</v>
      </c>
      <c r="F81" s="9" t="s">
        <v>153</v>
      </c>
      <c r="G81" s="8" t="str">
        <f t="shared" si="16"/>
        <v>54521.5954</v>
      </c>
      <c r="H81" s="99">
        <f t="shared" si="17"/>
        <v>60722.5</v>
      </c>
      <c r="I81" s="108" t="s">
        <v>421</v>
      </c>
      <c r="J81" s="109" t="s">
        <v>422</v>
      </c>
      <c r="K81" s="108" t="s">
        <v>423</v>
      </c>
      <c r="L81" s="108" t="s">
        <v>424</v>
      </c>
      <c r="M81" s="109" t="s">
        <v>357</v>
      </c>
      <c r="N81" s="109" t="s">
        <v>94</v>
      </c>
      <c r="O81" s="110" t="s">
        <v>425</v>
      </c>
      <c r="P81" s="111" t="s">
        <v>426</v>
      </c>
    </row>
    <row r="82" spans="1:16" ht="12.75" customHeight="1" thickBot="1" x14ac:dyDescent="0.25">
      <c r="A82" s="99" t="str">
        <f t="shared" si="12"/>
        <v>OEJV 0107 </v>
      </c>
      <c r="B82" s="9" t="str">
        <f t="shared" si="13"/>
        <v>I</v>
      </c>
      <c r="C82" s="99">
        <f t="shared" si="14"/>
        <v>54749.282399999996</v>
      </c>
      <c r="D82" s="8" t="str">
        <f t="shared" si="15"/>
        <v>vis</v>
      </c>
      <c r="E82" s="107">
        <f>VLOOKUP(C82,Active!C$21:E$971,3,FALSE)</f>
        <v>21446.890339080746</v>
      </c>
      <c r="F82" s="9" t="s">
        <v>153</v>
      </c>
      <c r="G82" s="8" t="str">
        <f t="shared" si="16"/>
        <v>54749.2824</v>
      </c>
      <c r="H82" s="99">
        <f t="shared" si="17"/>
        <v>61259</v>
      </c>
      <c r="I82" s="108" t="s">
        <v>427</v>
      </c>
      <c r="J82" s="109" t="s">
        <v>428</v>
      </c>
      <c r="K82" s="108" t="s">
        <v>429</v>
      </c>
      <c r="L82" s="108" t="s">
        <v>430</v>
      </c>
      <c r="M82" s="109" t="s">
        <v>357</v>
      </c>
      <c r="N82" s="109" t="s">
        <v>94</v>
      </c>
      <c r="O82" s="110" t="s">
        <v>425</v>
      </c>
      <c r="P82" s="111" t="s">
        <v>431</v>
      </c>
    </row>
    <row r="83" spans="1:16" ht="12.75" customHeight="1" thickBot="1" x14ac:dyDescent="0.25">
      <c r="A83" s="99" t="str">
        <f t="shared" si="12"/>
        <v>OEJV 0107 </v>
      </c>
      <c r="B83" s="9" t="str">
        <f t="shared" si="13"/>
        <v>II</v>
      </c>
      <c r="C83" s="99">
        <f t="shared" si="14"/>
        <v>54753.311999999998</v>
      </c>
      <c r="D83" s="8" t="str">
        <f t="shared" si="15"/>
        <v>vis</v>
      </c>
      <c r="E83" s="107">
        <f>VLOOKUP(C83,Active!C$21:E$971,3,FALSE)</f>
        <v>21456.385245900667</v>
      </c>
      <c r="F83" s="9" t="s">
        <v>153</v>
      </c>
      <c r="G83" s="8" t="str">
        <f t="shared" si="16"/>
        <v>54753.3120</v>
      </c>
      <c r="H83" s="99">
        <f t="shared" si="17"/>
        <v>61268.5</v>
      </c>
      <c r="I83" s="108" t="s">
        <v>432</v>
      </c>
      <c r="J83" s="109" t="s">
        <v>433</v>
      </c>
      <c r="K83" s="108" t="s">
        <v>434</v>
      </c>
      <c r="L83" s="108" t="s">
        <v>435</v>
      </c>
      <c r="M83" s="109" t="s">
        <v>357</v>
      </c>
      <c r="N83" s="109" t="s">
        <v>94</v>
      </c>
      <c r="O83" s="110" t="s">
        <v>425</v>
      </c>
      <c r="P83" s="111" t="s">
        <v>431</v>
      </c>
    </row>
    <row r="84" spans="1:16" ht="12.75" customHeight="1" thickBot="1" x14ac:dyDescent="0.25">
      <c r="A84" s="99" t="str">
        <f t="shared" si="12"/>
        <v>BAVM 212 </v>
      </c>
      <c r="B84" s="9" t="str">
        <f t="shared" si="13"/>
        <v>II</v>
      </c>
      <c r="C84" s="99">
        <f t="shared" si="14"/>
        <v>55097.497100000001</v>
      </c>
      <c r="D84" s="8" t="str">
        <f t="shared" si="15"/>
        <v>CCD</v>
      </c>
      <c r="E84" s="107">
        <f>VLOOKUP(C84,Active!C$21:E$971,3,FALSE)</f>
        <v>22267.385209495988</v>
      </c>
      <c r="F84" s="9" t="str">
        <f>LEFT(M84,1)</f>
        <v>C</v>
      </c>
      <c r="G84" s="8" t="str">
        <f t="shared" si="16"/>
        <v>55097.4971</v>
      </c>
      <c r="H84" s="99">
        <f t="shared" si="17"/>
        <v>62079.5</v>
      </c>
      <c r="I84" s="108" t="s">
        <v>443</v>
      </c>
      <c r="J84" s="109" t="s">
        <v>444</v>
      </c>
      <c r="K84" s="108" t="s">
        <v>445</v>
      </c>
      <c r="L84" s="108" t="s">
        <v>435</v>
      </c>
      <c r="M84" s="109" t="s">
        <v>357</v>
      </c>
      <c r="N84" s="109" t="s">
        <v>418</v>
      </c>
      <c r="O84" s="110" t="s">
        <v>419</v>
      </c>
      <c r="P84" s="111" t="s">
        <v>446</v>
      </c>
    </row>
    <row r="85" spans="1:16" ht="12.75" customHeight="1" thickBot="1" x14ac:dyDescent="0.25">
      <c r="A85" s="99" t="str">
        <f t="shared" si="12"/>
        <v>BAVM 212 </v>
      </c>
      <c r="B85" s="9" t="str">
        <f t="shared" si="13"/>
        <v>I</v>
      </c>
      <c r="C85" s="99">
        <f t="shared" si="14"/>
        <v>55098.558400000002</v>
      </c>
      <c r="D85" s="8" t="str">
        <f t="shared" si="15"/>
        <v>CCD</v>
      </c>
      <c r="E85" s="107">
        <f>VLOOKUP(C85,Active!C$21:E$971,3,FALSE)</f>
        <v>22269.885940240478</v>
      </c>
      <c r="F85" s="9" t="str">
        <f>LEFT(M85,1)</f>
        <v>C</v>
      </c>
      <c r="G85" s="8" t="str">
        <f t="shared" si="16"/>
        <v>55098.5584</v>
      </c>
      <c r="H85" s="99">
        <f t="shared" si="17"/>
        <v>62082</v>
      </c>
      <c r="I85" s="108" t="s">
        <v>447</v>
      </c>
      <c r="J85" s="109" t="s">
        <v>448</v>
      </c>
      <c r="K85" s="108" t="s">
        <v>449</v>
      </c>
      <c r="L85" s="108" t="s">
        <v>450</v>
      </c>
      <c r="M85" s="109" t="s">
        <v>357</v>
      </c>
      <c r="N85" s="109" t="s">
        <v>418</v>
      </c>
      <c r="O85" s="110" t="s">
        <v>419</v>
      </c>
      <c r="P85" s="111" t="s">
        <v>446</v>
      </c>
    </row>
    <row r="86" spans="1:16" ht="12.75" customHeight="1" thickBot="1" x14ac:dyDescent="0.25">
      <c r="A86" s="99" t="str">
        <f t="shared" si="12"/>
        <v>BAVM 225 </v>
      </c>
      <c r="B86" s="9" t="str">
        <f t="shared" si="13"/>
        <v>I</v>
      </c>
      <c r="C86" s="99">
        <f t="shared" si="14"/>
        <v>55874.347800000003</v>
      </c>
      <c r="D86" s="8" t="str">
        <f t="shared" si="15"/>
        <v>vis</v>
      </c>
      <c r="E86" s="107">
        <f>VLOOKUP(C86,Active!C$21:E$971,3,FALSE)</f>
        <v>24097.870867994858</v>
      </c>
      <c r="F86" s="9" t="s">
        <v>153</v>
      </c>
      <c r="G86" s="8" t="str">
        <f t="shared" si="16"/>
        <v>55874.3478</v>
      </c>
      <c r="H86" s="99">
        <f t="shared" si="17"/>
        <v>63910</v>
      </c>
      <c r="I86" s="108" t="s">
        <v>463</v>
      </c>
      <c r="J86" s="109" t="s">
        <v>464</v>
      </c>
      <c r="K86" s="108" t="s">
        <v>465</v>
      </c>
      <c r="L86" s="108" t="s">
        <v>466</v>
      </c>
      <c r="M86" s="109" t="s">
        <v>357</v>
      </c>
      <c r="N86" s="109" t="s">
        <v>418</v>
      </c>
      <c r="O86" s="110" t="s">
        <v>419</v>
      </c>
      <c r="P86" s="111" t="s">
        <v>467</v>
      </c>
    </row>
    <row r="87" spans="1:16" ht="12.75" customHeight="1" x14ac:dyDescent="0.2">
      <c r="A87" s="99" t="str">
        <f t="shared" si="12"/>
        <v>BAVM 225 </v>
      </c>
      <c r="B87" s="9" t="str">
        <f t="shared" si="13"/>
        <v>II</v>
      </c>
      <c r="C87" s="99">
        <f t="shared" si="14"/>
        <v>55874.560599999997</v>
      </c>
      <c r="D87" s="8" t="str">
        <f t="shared" si="15"/>
        <v>vis</v>
      </c>
      <c r="E87" s="107">
        <f>VLOOKUP(C87,Active!C$21:E$971,3,FALSE)</f>
        <v>24098.372286540423</v>
      </c>
      <c r="F87" s="9" t="s">
        <v>153</v>
      </c>
      <c r="G87" s="8" t="str">
        <f t="shared" si="16"/>
        <v>55874.5606</v>
      </c>
      <c r="H87" s="99">
        <f t="shared" si="17"/>
        <v>63910.5</v>
      </c>
      <c r="I87" s="112" t="s">
        <v>468</v>
      </c>
      <c r="J87" s="113" t="s">
        <v>469</v>
      </c>
      <c r="K87" s="112" t="s">
        <v>470</v>
      </c>
      <c r="L87" s="112" t="s">
        <v>471</v>
      </c>
      <c r="M87" s="113" t="s">
        <v>357</v>
      </c>
      <c r="N87" s="113" t="s">
        <v>418</v>
      </c>
      <c r="O87" s="114" t="s">
        <v>419</v>
      </c>
      <c r="P87" s="115" t="s">
        <v>467</v>
      </c>
    </row>
    <row r="88" spans="1:16" ht="12.75" customHeight="1" x14ac:dyDescent="0.2">
      <c r="B88" s="9"/>
      <c r="E88" s="107"/>
      <c r="F88" s="9"/>
      <c r="I88" s="116"/>
      <c r="J88" s="117"/>
      <c r="K88" s="116"/>
      <c r="L88" s="116"/>
      <c r="M88" s="117"/>
      <c r="N88" s="117"/>
      <c r="O88" s="118"/>
      <c r="P88" s="118"/>
    </row>
    <row r="89" spans="1:16" ht="12.75" customHeight="1" x14ac:dyDescent="0.2">
      <c r="B89" s="9"/>
      <c r="E89" s="107"/>
      <c r="F89" s="9"/>
      <c r="I89" s="116"/>
      <c r="J89" s="117"/>
      <c r="K89" s="116"/>
      <c r="L89" s="116"/>
      <c r="M89" s="117"/>
      <c r="N89" s="117"/>
      <c r="O89" s="118"/>
      <c r="P89" s="118"/>
    </row>
    <row r="90" spans="1:16" ht="12.75" customHeight="1" x14ac:dyDescent="0.2">
      <c r="B90" s="9"/>
      <c r="E90" s="107"/>
      <c r="F90" s="9"/>
      <c r="I90" s="116"/>
      <c r="J90" s="117"/>
      <c r="K90" s="116"/>
      <c r="L90" s="116"/>
      <c r="M90" s="117"/>
      <c r="N90" s="117"/>
      <c r="O90" s="118"/>
      <c r="P90" s="118"/>
    </row>
    <row r="91" spans="1:16" ht="12.75" customHeight="1" x14ac:dyDescent="0.2">
      <c r="B91" s="9"/>
      <c r="E91" s="107"/>
      <c r="F91" s="9"/>
      <c r="I91" s="116"/>
      <c r="J91" s="117"/>
      <c r="K91" s="116"/>
      <c r="L91" s="116"/>
      <c r="M91" s="117"/>
      <c r="N91" s="117"/>
      <c r="O91" s="118"/>
      <c r="P91" s="118"/>
    </row>
    <row r="92" spans="1:16" ht="12.75" customHeight="1" x14ac:dyDescent="0.2">
      <c r="B92" s="9"/>
      <c r="E92" s="107"/>
      <c r="F92" s="9"/>
      <c r="I92" s="116"/>
      <c r="J92" s="117"/>
      <c r="K92" s="116"/>
      <c r="L92" s="116"/>
      <c r="M92" s="117"/>
      <c r="N92" s="117"/>
      <c r="O92" s="118"/>
      <c r="P92" s="118"/>
    </row>
    <row r="93" spans="1:16" ht="12.75" customHeight="1" x14ac:dyDescent="0.2">
      <c r="B93" s="9"/>
      <c r="E93" s="107"/>
      <c r="F93" s="9"/>
      <c r="I93" s="116"/>
      <c r="J93" s="117"/>
      <c r="K93" s="116"/>
      <c r="L93" s="116"/>
      <c r="M93" s="117"/>
      <c r="N93" s="117"/>
      <c r="O93" s="118"/>
      <c r="P93" s="118"/>
    </row>
    <row r="94" spans="1:16" ht="12.75" customHeight="1" x14ac:dyDescent="0.2">
      <c r="B94" s="9"/>
      <c r="E94" s="107"/>
      <c r="F94" s="9"/>
      <c r="I94" s="116"/>
      <c r="J94" s="117"/>
      <c r="K94" s="116"/>
      <c r="L94" s="116"/>
      <c r="M94" s="117"/>
      <c r="N94" s="117"/>
      <c r="O94" s="118"/>
      <c r="P94" s="118"/>
    </row>
    <row r="95" spans="1:16" ht="12.75" customHeight="1" x14ac:dyDescent="0.2">
      <c r="B95" s="9"/>
      <c r="E95" s="107"/>
      <c r="F95" s="9"/>
      <c r="I95" s="116"/>
      <c r="J95" s="117"/>
      <c r="K95" s="116"/>
      <c r="L95" s="116"/>
      <c r="M95" s="117"/>
      <c r="N95" s="117"/>
      <c r="O95" s="118"/>
      <c r="P95" s="118"/>
    </row>
    <row r="96" spans="1:16" ht="12.75" customHeight="1" x14ac:dyDescent="0.2">
      <c r="B96" s="9"/>
      <c r="E96" s="107"/>
      <c r="F96" s="9"/>
      <c r="I96" s="116"/>
      <c r="J96" s="117"/>
      <c r="K96" s="116"/>
      <c r="L96" s="116"/>
      <c r="M96" s="117"/>
      <c r="N96" s="117"/>
      <c r="O96" s="118"/>
      <c r="P96" s="118"/>
    </row>
    <row r="97" spans="2:16" ht="12.75" customHeight="1" x14ac:dyDescent="0.2">
      <c r="B97" s="9"/>
      <c r="E97" s="107"/>
      <c r="F97" s="9"/>
      <c r="I97" s="116"/>
      <c r="J97" s="117"/>
      <c r="K97" s="116"/>
      <c r="L97" s="116"/>
      <c r="M97" s="117"/>
      <c r="N97" s="117"/>
      <c r="O97" s="118"/>
      <c r="P97" s="118"/>
    </row>
    <row r="98" spans="2:16" ht="12.75" customHeight="1" x14ac:dyDescent="0.2">
      <c r="B98" s="9"/>
      <c r="E98" s="107"/>
      <c r="F98" s="9"/>
      <c r="I98" s="116"/>
      <c r="J98" s="117"/>
      <c r="K98" s="116"/>
      <c r="L98" s="116"/>
      <c r="M98" s="117"/>
      <c r="N98" s="117"/>
      <c r="O98" s="118"/>
      <c r="P98" s="118"/>
    </row>
    <row r="99" spans="2:16" ht="12.75" customHeight="1" x14ac:dyDescent="0.2">
      <c r="B99" s="9"/>
      <c r="E99" s="107"/>
      <c r="F99" s="9"/>
      <c r="I99" s="116"/>
      <c r="J99" s="117"/>
      <c r="K99" s="116"/>
      <c r="L99" s="116"/>
      <c r="M99" s="117"/>
      <c r="N99" s="117"/>
      <c r="O99" s="118"/>
      <c r="P99" s="118"/>
    </row>
    <row r="100" spans="2:16" ht="12.75" customHeight="1" x14ac:dyDescent="0.2">
      <c r="B100" s="9"/>
      <c r="E100" s="107"/>
      <c r="F100" s="9"/>
      <c r="I100" s="116"/>
      <c r="J100" s="117"/>
      <c r="K100" s="116"/>
      <c r="L100" s="116"/>
      <c r="M100" s="117"/>
      <c r="N100" s="117"/>
      <c r="O100" s="118"/>
      <c r="P100" s="118"/>
    </row>
    <row r="101" spans="2:16" ht="12.75" customHeight="1" x14ac:dyDescent="0.2">
      <c r="B101" s="9"/>
      <c r="E101" s="107"/>
      <c r="F101" s="9"/>
      <c r="I101" s="116"/>
      <c r="J101" s="117"/>
      <c r="K101" s="116"/>
      <c r="L101" s="116"/>
      <c r="M101" s="117"/>
      <c r="N101" s="117"/>
      <c r="O101" s="118"/>
      <c r="P101" s="118"/>
    </row>
    <row r="102" spans="2:16" ht="12.75" customHeight="1" x14ac:dyDescent="0.2">
      <c r="B102" s="9"/>
      <c r="E102" s="107"/>
      <c r="F102" s="9"/>
      <c r="I102" s="116"/>
      <c r="J102" s="117"/>
      <c r="K102" s="116"/>
      <c r="L102" s="116"/>
      <c r="M102" s="117"/>
      <c r="N102" s="117"/>
      <c r="O102" s="118"/>
      <c r="P102" s="118"/>
    </row>
    <row r="103" spans="2:16" ht="12.75" customHeight="1" x14ac:dyDescent="0.2">
      <c r="B103" s="9"/>
      <c r="E103" s="107"/>
      <c r="F103" s="9"/>
      <c r="I103" s="116"/>
      <c r="J103" s="117"/>
      <c r="K103" s="116"/>
      <c r="L103" s="116"/>
      <c r="M103" s="117"/>
      <c r="N103" s="117"/>
      <c r="O103" s="118"/>
      <c r="P103" s="118"/>
    </row>
    <row r="104" spans="2:16" ht="12.75" customHeight="1" x14ac:dyDescent="0.2">
      <c r="B104" s="9"/>
      <c r="E104" s="107"/>
      <c r="F104" s="9"/>
      <c r="I104" s="116"/>
      <c r="J104" s="117"/>
      <c r="K104" s="116"/>
      <c r="L104" s="116"/>
      <c r="M104" s="117"/>
      <c r="N104" s="117"/>
      <c r="O104" s="118"/>
      <c r="P104" s="118"/>
    </row>
    <row r="105" spans="2:16" ht="12.75" customHeight="1" x14ac:dyDescent="0.2">
      <c r="B105" s="9"/>
      <c r="E105" s="107"/>
      <c r="F105" s="9"/>
      <c r="I105" s="116"/>
      <c r="J105" s="117"/>
      <c r="K105" s="116"/>
      <c r="L105" s="116"/>
      <c r="M105" s="117"/>
      <c r="N105" s="117"/>
      <c r="O105" s="118"/>
      <c r="P105" s="118"/>
    </row>
    <row r="106" spans="2:16" ht="12.75" customHeight="1" x14ac:dyDescent="0.2">
      <c r="B106" s="9"/>
      <c r="E106" s="107"/>
      <c r="F106" s="9"/>
      <c r="I106" s="116"/>
      <c r="J106" s="117"/>
      <c r="K106" s="116"/>
      <c r="L106" s="116"/>
      <c r="M106" s="117"/>
      <c r="N106" s="117"/>
      <c r="O106" s="118"/>
      <c r="P106" s="118"/>
    </row>
    <row r="107" spans="2:16" ht="12.75" customHeight="1" x14ac:dyDescent="0.2">
      <c r="B107" s="9"/>
      <c r="E107" s="107"/>
      <c r="F107" s="9"/>
      <c r="I107" s="116"/>
      <c r="J107" s="117"/>
      <c r="K107" s="116"/>
      <c r="L107" s="116"/>
      <c r="M107" s="117"/>
      <c r="N107" s="117"/>
      <c r="O107" s="118"/>
      <c r="P107" s="118"/>
    </row>
    <row r="108" spans="2:16" ht="12.75" customHeight="1" x14ac:dyDescent="0.2">
      <c r="B108" s="9"/>
      <c r="E108" s="107"/>
      <c r="F108" s="9"/>
      <c r="I108" s="116"/>
      <c r="J108" s="117"/>
      <c r="K108" s="116"/>
      <c r="L108" s="116"/>
      <c r="M108" s="117"/>
      <c r="N108" s="117"/>
      <c r="O108" s="118"/>
      <c r="P108" s="118"/>
    </row>
    <row r="109" spans="2:16" ht="12.75" customHeight="1" x14ac:dyDescent="0.2">
      <c r="B109" s="9"/>
      <c r="E109" s="107"/>
      <c r="F109" s="9"/>
      <c r="I109" s="116"/>
      <c r="J109" s="117"/>
      <c r="K109" s="116"/>
      <c r="L109" s="116"/>
      <c r="M109" s="117"/>
      <c r="N109" s="117"/>
      <c r="O109" s="118"/>
      <c r="P109" s="118"/>
    </row>
    <row r="110" spans="2:16" ht="12.75" customHeight="1" x14ac:dyDescent="0.2">
      <c r="B110" s="9"/>
      <c r="E110" s="107"/>
      <c r="F110" s="9"/>
      <c r="I110" s="116"/>
      <c r="J110" s="117"/>
      <c r="K110" s="116"/>
      <c r="L110" s="116"/>
      <c r="M110" s="117"/>
      <c r="N110" s="117"/>
      <c r="O110" s="118"/>
      <c r="P110" s="118"/>
    </row>
    <row r="111" spans="2:16" ht="12.75" customHeight="1" x14ac:dyDescent="0.2">
      <c r="B111" s="9"/>
      <c r="E111" s="107"/>
      <c r="F111" s="9"/>
      <c r="I111" s="116"/>
      <c r="J111" s="117"/>
      <c r="K111" s="116"/>
      <c r="L111" s="116"/>
      <c r="M111" s="117"/>
      <c r="N111" s="117"/>
      <c r="O111" s="118"/>
      <c r="P111" s="118"/>
    </row>
    <row r="112" spans="2:16" ht="12.75" customHeight="1" x14ac:dyDescent="0.2">
      <c r="B112" s="9"/>
      <c r="E112" s="107"/>
      <c r="F112" s="9"/>
      <c r="I112" s="116"/>
      <c r="J112" s="117"/>
      <c r="K112" s="116"/>
      <c r="L112" s="116"/>
      <c r="M112" s="117"/>
      <c r="N112" s="117"/>
      <c r="O112" s="118"/>
      <c r="P112" s="118"/>
    </row>
    <row r="113" spans="2:16" ht="12.75" customHeight="1" x14ac:dyDescent="0.2">
      <c r="B113" s="9"/>
      <c r="E113" s="107"/>
      <c r="F113" s="9"/>
      <c r="I113" s="116"/>
      <c r="J113" s="117"/>
      <c r="K113" s="116"/>
      <c r="L113" s="116"/>
      <c r="M113" s="117"/>
      <c r="N113" s="117"/>
      <c r="O113" s="118"/>
      <c r="P113" s="118"/>
    </row>
    <row r="114" spans="2:16" ht="12.75" customHeight="1" x14ac:dyDescent="0.2">
      <c r="B114" s="9"/>
      <c r="E114" s="107"/>
      <c r="F114" s="9"/>
      <c r="I114" s="116"/>
      <c r="J114" s="117"/>
      <c r="K114" s="116"/>
      <c r="L114" s="116"/>
      <c r="M114" s="117"/>
      <c r="N114" s="117"/>
      <c r="O114" s="118"/>
      <c r="P114" s="118"/>
    </row>
    <row r="115" spans="2:16" ht="12.75" customHeight="1" x14ac:dyDescent="0.2">
      <c r="B115" s="9"/>
      <c r="E115" s="107"/>
      <c r="F115" s="9"/>
      <c r="I115" s="116"/>
      <c r="J115" s="117"/>
      <c r="K115" s="116"/>
      <c r="L115" s="116"/>
      <c r="M115" s="117"/>
      <c r="N115" s="117"/>
      <c r="O115" s="118"/>
      <c r="P115" s="118"/>
    </row>
    <row r="116" spans="2:16" ht="12.75" customHeight="1" x14ac:dyDescent="0.2">
      <c r="B116" s="9"/>
      <c r="E116" s="107"/>
      <c r="F116" s="9"/>
      <c r="I116" s="116"/>
      <c r="J116" s="117"/>
      <c r="K116" s="116"/>
      <c r="L116" s="116"/>
      <c r="M116" s="117"/>
      <c r="N116" s="117"/>
      <c r="O116" s="118"/>
      <c r="P116" s="118"/>
    </row>
    <row r="117" spans="2:16" ht="12.75" customHeight="1" x14ac:dyDescent="0.2">
      <c r="B117" s="9"/>
      <c r="E117" s="107"/>
      <c r="F117" s="9"/>
      <c r="I117" s="116"/>
      <c r="J117" s="117"/>
      <c r="K117" s="116"/>
      <c r="L117" s="116"/>
      <c r="M117" s="117"/>
      <c r="N117" s="117"/>
      <c r="O117" s="118"/>
      <c r="P117" s="118"/>
    </row>
    <row r="118" spans="2:16" ht="12.75" customHeight="1" x14ac:dyDescent="0.2">
      <c r="B118" s="9"/>
      <c r="E118" s="107"/>
      <c r="F118" s="9"/>
      <c r="I118" s="116"/>
      <c r="J118" s="117"/>
      <c r="K118" s="116"/>
      <c r="L118" s="116"/>
      <c r="M118" s="117"/>
      <c r="N118" s="117"/>
      <c r="O118" s="118"/>
      <c r="P118" s="118"/>
    </row>
    <row r="119" spans="2:16" ht="12.75" customHeight="1" x14ac:dyDescent="0.2">
      <c r="B119" s="9"/>
      <c r="E119" s="107"/>
      <c r="F119" s="9"/>
      <c r="I119" s="116"/>
      <c r="J119" s="117"/>
      <c r="K119" s="116"/>
      <c r="L119" s="116"/>
      <c r="M119" s="117"/>
      <c r="N119" s="117"/>
      <c r="O119" s="118"/>
      <c r="P119" s="118"/>
    </row>
    <row r="120" spans="2:16" ht="12.75" customHeight="1" x14ac:dyDescent="0.2">
      <c r="B120" s="9"/>
      <c r="E120" s="107"/>
      <c r="F120" s="9"/>
      <c r="I120" s="116"/>
      <c r="J120" s="117"/>
      <c r="K120" s="116"/>
      <c r="L120" s="116"/>
      <c r="M120" s="117"/>
      <c r="N120" s="117"/>
      <c r="O120" s="118"/>
      <c r="P120" s="118"/>
    </row>
    <row r="121" spans="2:16" ht="12.75" customHeight="1" x14ac:dyDescent="0.2">
      <c r="B121" s="9"/>
      <c r="E121" s="107"/>
      <c r="F121" s="9"/>
      <c r="I121" s="116"/>
      <c r="J121" s="117"/>
      <c r="K121" s="116"/>
      <c r="L121" s="116"/>
      <c r="M121" s="117"/>
      <c r="N121" s="117"/>
      <c r="O121" s="118"/>
      <c r="P121" s="118"/>
    </row>
    <row r="122" spans="2:16" ht="12.75" customHeight="1" x14ac:dyDescent="0.2">
      <c r="B122" s="9"/>
      <c r="E122" s="107"/>
      <c r="F122" s="9"/>
      <c r="I122" s="116"/>
      <c r="J122" s="117"/>
      <c r="K122" s="116"/>
      <c r="L122" s="116"/>
      <c r="M122" s="117"/>
      <c r="N122" s="117"/>
      <c r="O122" s="118"/>
      <c r="P122" s="118"/>
    </row>
    <row r="123" spans="2:16" ht="12.75" customHeight="1" x14ac:dyDescent="0.2">
      <c r="B123" s="9"/>
      <c r="E123" s="107"/>
      <c r="F123" s="9"/>
      <c r="I123" s="116"/>
      <c r="J123" s="117"/>
      <c r="K123" s="116"/>
      <c r="L123" s="116"/>
      <c r="M123" s="117"/>
      <c r="N123" s="117"/>
      <c r="O123" s="118"/>
      <c r="P123" s="118"/>
    </row>
    <row r="124" spans="2:16" ht="12.75" customHeight="1" x14ac:dyDescent="0.2">
      <c r="B124" s="9"/>
      <c r="E124" s="107"/>
      <c r="F124" s="9"/>
      <c r="I124" s="116"/>
      <c r="J124" s="117"/>
      <c r="K124" s="116"/>
      <c r="L124" s="116"/>
      <c r="M124" s="117"/>
      <c r="N124" s="117"/>
      <c r="O124" s="118"/>
      <c r="P124" s="118"/>
    </row>
    <row r="125" spans="2:16" ht="12.75" customHeight="1" x14ac:dyDescent="0.2">
      <c r="B125" s="9"/>
      <c r="E125" s="107"/>
      <c r="F125" s="9"/>
      <c r="I125" s="116"/>
      <c r="J125" s="117"/>
      <c r="K125" s="116"/>
      <c r="L125" s="116"/>
      <c r="M125" s="117"/>
      <c r="N125" s="117"/>
      <c r="O125" s="118"/>
      <c r="P125" s="118"/>
    </row>
    <row r="126" spans="2:16" ht="12.75" customHeight="1" x14ac:dyDescent="0.2">
      <c r="B126" s="9"/>
      <c r="E126" s="107"/>
      <c r="F126" s="9"/>
      <c r="I126" s="116"/>
      <c r="J126" s="117"/>
      <c r="K126" s="116"/>
      <c r="L126" s="116"/>
      <c r="M126" s="117"/>
      <c r="N126" s="117"/>
      <c r="O126" s="118"/>
      <c r="P126" s="118"/>
    </row>
    <row r="127" spans="2:16" ht="12.75" customHeight="1" x14ac:dyDescent="0.2">
      <c r="B127" s="9"/>
      <c r="E127" s="107"/>
      <c r="F127" s="9"/>
      <c r="I127" s="116"/>
      <c r="J127" s="117"/>
      <c r="K127" s="116"/>
      <c r="L127" s="116"/>
      <c r="M127" s="117"/>
      <c r="N127" s="117"/>
      <c r="O127" s="118"/>
      <c r="P127" s="118"/>
    </row>
    <row r="128" spans="2:16" ht="12.75" customHeight="1" x14ac:dyDescent="0.2">
      <c r="B128" s="9"/>
      <c r="E128" s="107"/>
      <c r="F128" s="9"/>
      <c r="I128" s="116"/>
      <c r="J128" s="117"/>
      <c r="K128" s="116"/>
      <c r="L128" s="116"/>
      <c r="M128" s="117"/>
      <c r="N128" s="117"/>
      <c r="O128" s="118"/>
      <c r="P128" s="118"/>
    </row>
    <row r="129" spans="2:16" ht="12.75" customHeight="1" x14ac:dyDescent="0.2">
      <c r="B129" s="9"/>
      <c r="E129" s="107"/>
      <c r="F129" s="9"/>
      <c r="I129" s="116"/>
      <c r="J129" s="117"/>
      <c r="K129" s="116"/>
      <c r="L129" s="116"/>
      <c r="M129" s="117"/>
      <c r="N129" s="117"/>
      <c r="O129" s="118"/>
      <c r="P129" s="118"/>
    </row>
    <row r="130" spans="2:16" ht="12.75" customHeight="1" x14ac:dyDescent="0.2">
      <c r="B130" s="9"/>
      <c r="E130" s="107"/>
      <c r="F130" s="9"/>
      <c r="I130" s="116"/>
      <c r="J130" s="117"/>
      <c r="K130" s="116"/>
      <c r="L130" s="116"/>
      <c r="M130" s="117"/>
      <c r="N130" s="117"/>
      <c r="O130" s="118"/>
      <c r="P130" s="118"/>
    </row>
    <row r="131" spans="2:16" ht="12.75" customHeight="1" x14ac:dyDescent="0.2">
      <c r="B131" s="9"/>
      <c r="E131" s="107"/>
      <c r="F131" s="9"/>
      <c r="I131" s="116"/>
      <c r="J131" s="117"/>
      <c r="K131" s="116"/>
      <c r="L131" s="116"/>
      <c r="M131" s="117"/>
      <c r="N131" s="117"/>
      <c r="O131" s="118"/>
      <c r="P131" s="118"/>
    </row>
    <row r="132" spans="2:16" ht="12.75" customHeight="1" x14ac:dyDescent="0.2">
      <c r="B132" s="9"/>
      <c r="E132" s="107"/>
      <c r="F132" s="9"/>
      <c r="I132" s="116"/>
      <c r="J132" s="117"/>
      <c r="K132" s="116"/>
      <c r="L132" s="116"/>
      <c r="M132" s="117"/>
      <c r="N132" s="117"/>
      <c r="O132" s="118"/>
      <c r="P132" s="118"/>
    </row>
    <row r="133" spans="2:16" ht="12.75" customHeight="1" x14ac:dyDescent="0.2">
      <c r="B133" s="9"/>
      <c r="E133" s="107"/>
      <c r="F133" s="9"/>
      <c r="I133" s="116"/>
      <c r="J133" s="117"/>
      <c r="K133" s="116"/>
      <c r="L133" s="116"/>
      <c r="M133" s="117"/>
      <c r="N133" s="117"/>
      <c r="O133" s="118"/>
      <c r="P133" s="118"/>
    </row>
    <row r="134" spans="2:16" ht="12.75" customHeight="1" x14ac:dyDescent="0.2">
      <c r="B134" s="9"/>
      <c r="E134" s="107"/>
      <c r="F134" s="9"/>
      <c r="I134" s="116"/>
      <c r="J134" s="117"/>
      <c r="K134" s="116"/>
      <c r="L134" s="116"/>
      <c r="M134" s="117"/>
      <c r="N134" s="117"/>
      <c r="O134" s="118"/>
      <c r="P134" s="118"/>
    </row>
    <row r="135" spans="2:16" ht="12.75" customHeight="1" x14ac:dyDescent="0.2">
      <c r="B135" s="9"/>
      <c r="E135" s="107"/>
      <c r="F135" s="9"/>
      <c r="I135" s="116"/>
      <c r="J135" s="117"/>
      <c r="K135" s="116"/>
      <c r="L135" s="116"/>
      <c r="M135" s="117"/>
      <c r="N135" s="117"/>
      <c r="O135" s="118"/>
      <c r="P135" s="118"/>
    </row>
    <row r="136" spans="2:16" ht="12.75" customHeight="1" x14ac:dyDescent="0.2">
      <c r="B136" s="9"/>
      <c r="E136" s="107"/>
      <c r="F136" s="9"/>
      <c r="I136" s="116"/>
      <c r="J136" s="117"/>
      <c r="K136" s="116"/>
      <c r="L136" s="116"/>
      <c r="M136" s="117"/>
      <c r="N136" s="117"/>
      <c r="O136" s="118"/>
      <c r="P136" s="118"/>
    </row>
    <row r="137" spans="2:16" ht="12.75" customHeight="1" x14ac:dyDescent="0.2">
      <c r="B137" s="9"/>
      <c r="E137" s="107"/>
      <c r="F137" s="9"/>
      <c r="I137" s="116"/>
      <c r="J137" s="117"/>
      <c r="K137" s="116"/>
      <c r="L137" s="116"/>
      <c r="M137" s="117"/>
      <c r="N137" s="117"/>
      <c r="O137" s="118"/>
      <c r="P137" s="118"/>
    </row>
    <row r="138" spans="2:16" ht="12.75" customHeight="1" x14ac:dyDescent="0.2">
      <c r="B138" s="9"/>
      <c r="E138" s="107"/>
      <c r="F138" s="9"/>
      <c r="I138" s="116"/>
      <c r="J138" s="117"/>
      <c r="K138" s="116"/>
      <c r="L138" s="116"/>
      <c r="M138" s="117"/>
      <c r="N138" s="117"/>
      <c r="O138" s="118"/>
      <c r="P138" s="118"/>
    </row>
    <row r="139" spans="2:16" ht="12.75" customHeight="1" x14ac:dyDescent="0.2">
      <c r="B139" s="9"/>
      <c r="E139" s="107"/>
      <c r="F139" s="9"/>
      <c r="I139" s="116"/>
      <c r="J139" s="117"/>
      <c r="K139" s="116"/>
      <c r="L139" s="116"/>
      <c r="M139" s="117"/>
      <c r="N139" s="117"/>
      <c r="O139" s="118"/>
      <c r="P139" s="118"/>
    </row>
    <row r="140" spans="2:16" ht="12.75" customHeight="1" x14ac:dyDescent="0.2">
      <c r="B140" s="9"/>
      <c r="E140" s="107"/>
      <c r="F140" s="9"/>
      <c r="I140" s="116"/>
      <c r="J140" s="117"/>
      <c r="K140" s="116"/>
      <c r="L140" s="116"/>
      <c r="M140" s="117"/>
      <c r="N140" s="117"/>
      <c r="O140" s="118"/>
      <c r="P140" s="118"/>
    </row>
    <row r="141" spans="2:16" ht="12.75" customHeight="1" x14ac:dyDescent="0.2">
      <c r="B141" s="9"/>
      <c r="E141" s="107"/>
      <c r="F141" s="9"/>
      <c r="I141" s="116"/>
      <c r="J141" s="117"/>
      <c r="K141" s="116"/>
      <c r="L141" s="116"/>
      <c r="M141" s="117"/>
      <c r="N141" s="117"/>
      <c r="O141" s="118"/>
      <c r="P141" s="118"/>
    </row>
    <row r="142" spans="2:16" ht="12.75" customHeight="1" x14ac:dyDescent="0.2">
      <c r="B142" s="9"/>
      <c r="E142" s="107"/>
      <c r="F142" s="9"/>
      <c r="I142" s="116"/>
      <c r="J142" s="117"/>
      <c r="K142" s="116"/>
      <c r="L142" s="116"/>
      <c r="M142" s="117"/>
      <c r="N142" s="117"/>
      <c r="O142" s="118"/>
      <c r="P142" s="118"/>
    </row>
    <row r="143" spans="2:16" ht="12.75" customHeight="1" x14ac:dyDescent="0.2">
      <c r="B143" s="9"/>
      <c r="E143" s="107"/>
      <c r="F143" s="9"/>
      <c r="I143" s="116"/>
      <c r="J143" s="117"/>
      <c r="K143" s="116"/>
      <c r="L143" s="116"/>
      <c r="M143" s="117"/>
      <c r="N143" s="117"/>
      <c r="O143" s="118"/>
      <c r="P143" s="118"/>
    </row>
    <row r="144" spans="2:16" ht="12.75" customHeight="1" x14ac:dyDescent="0.2">
      <c r="B144" s="9"/>
      <c r="E144" s="107"/>
      <c r="F144" s="9"/>
      <c r="I144" s="116"/>
      <c r="J144" s="117"/>
      <c r="K144" s="116"/>
      <c r="L144" s="116"/>
      <c r="M144" s="117"/>
      <c r="N144" s="117"/>
      <c r="O144" s="118"/>
      <c r="P144" s="118"/>
    </row>
    <row r="145" spans="2:16" ht="12.75" customHeight="1" x14ac:dyDescent="0.2">
      <c r="B145" s="9"/>
      <c r="E145" s="107"/>
      <c r="F145" s="9"/>
      <c r="I145" s="116"/>
      <c r="J145" s="117"/>
      <c r="K145" s="116"/>
      <c r="L145" s="116"/>
      <c r="M145" s="117"/>
      <c r="N145" s="117"/>
      <c r="O145" s="118"/>
      <c r="P145" s="119"/>
    </row>
    <row r="146" spans="2:16" ht="12.75" customHeight="1" x14ac:dyDescent="0.2">
      <c r="B146" s="9"/>
      <c r="E146" s="107"/>
      <c r="F146" s="9"/>
      <c r="I146" s="116"/>
      <c r="J146" s="117"/>
      <c r="K146" s="116"/>
      <c r="L146" s="116"/>
      <c r="M146" s="117"/>
      <c r="N146" s="117"/>
      <c r="O146" s="118"/>
      <c r="P146" s="118"/>
    </row>
    <row r="147" spans="2:16" ht="12.75" customHeight="1" x14ac:dyDescent="0.2">
      <c r="B147" s="9"/>
      <c r="E147" s="107"/>
      <c r="F147" s="9"/>
      <c r="I147" s="116"/>
      <c r="J147" s="117"/>
      <c r="K147" s="116"/>
      <c r="L147" s="116"/>
      <c r="M147" s="117"/>
      <c r="N147" s="117"/>
      <c r="O147" s="118"/>
      <c r="P147" s="119"/>
    </row>
    <row r="148" spans="2:16" ht="12.75" customHeight="1" x14ac:dyDescent="0.2">
      <c r="B148" s="9"/>
      <c r="E148" s="107"/>
      <c r="F148" s="9"/>
      <c r="I148" s="116"/>
      <c r="J148" s="117"/>
      <c r="K148" s="116"/>
      <c r="L148" s="116"/>
      <c r="M148" s="117"/>
      <c r="N148" s="117"/>
      <c r="O148" s="118"/>
      <c r="P148" s="118"/>
    </row>
    <row r="149" spans="2:16" ht="12.75" customHeight="1" x14ac:dyDescent="0.2">
      <c r="B149" s="9"/>
      <c r="E149" s="107"/>
      <c r="F149" s="9"/>
      <c r="I149" s="116"/>
      <c r="J149" s="117"/>
      <c r="K149" s="116"/>
      <c r="L149" s="116"/>
      <c r="M149" s="117"/>
      <c r="N149" s="117"/>
      <c r="O149" s="118"/>
      <c r="P149" s="118"/>
    </row>
    <row r="150" spans="2:16" ht="12.75" customHeight="1" x14ac:dyDescent="0.2">
      <c r="B150" s="9"/>
      <c r="E150" s="107"/>
      <c r="F150" s="9"/>
      <c r="I150" s="116"/>
      <c r="J150" s="117"/>
      <c r="K150" s="116"/>
      <c r="L150" s="116"/>
      <c r="M150" s="117"/>
      <c r="N150" s="117"/>
      <c r="O150" s="118"/>
      <c r="P150" s="118"/>
    </row>
    <row r="151" spans="2:16" ht="12.75" customHeight="1" x14ac:dyDescent="0.2">
      <c r="B151" s="9"/>
      <c r="E151" s="107"/>
      <c r="F151" s="9"/>
      <c r="I151" s="116"/>
      <c r="J151" s="117"/>
      <c r="K151" s="116"/>
      <c r="L151" s="116"/>
      <c r="M151" s="117"/>
      <c r="N151" s="117"/>
      <c r="O151" s="118"/>
      <c r="P151" s="118"/>
    </row>
    <row r="152" spans="2:16" ht="12.75" customHeight="1" x14ac:dyDescent="0.2">
      <c r="B152" s="9"/>
      <c r="E152" s="107"/>
      <c r="F152" s="9"/>
      <c r="I152" s="116"/>
      <c r="J152" s="117"/>
      <c r="K152" s="116"/>
      <c r="L152" s="116"/>
      <c r="M152" s="117"/>
      <c r="N152" s="117"/>
      <c r="O152" s="118"/>
      <c r="P152" s="118"/>
    </row>
    <row r="153" spans="2:16" ht="12.75" customHeight="1" x14ac:dyDescent="0.2">
      <c r="B153" s="9"/>
      <c r="E153" s="107"/>
      <c r="F153" s="9"/>
      <c r="I153" s="116"/>
      <c r="J153" s="117"/>
      <c r="K153" s="116"/>
      <c r="L153" s="116"/>
      <c r="M153" s="117"/>
      <c r="N153" s="117"/>
      <c r="O153" s="118"/>
      <c r="P153" s="118"/>
    </row>
    <row r="154" spans="2:16" ht="12.75" customHeight="1" x14ac:dyDescent="0.2">
      <c r="B154" s="9"/>
      <c r="E154" s="107"/>
      <c r="F154" s="9"/>
      <c r="I154" s="116"/>
      <c r="J154" s="117"/>
      <c r="K154" s="116"/>
      <c r="L154" s="116"/>
      <c r="M154" s="117"/>
      <c r="N154" s="117"/>
      <c r="O154" s="118"/>
      <c r="P154" s="118"/>
    </row>
    <row r="155" spans="2:16" ht="12.75" customHeight="1" x14ac:dyDescent="0.2">
      <c r="B155" s="9"/>
      <c r="E155" s="107"/>
      <c r="F155" s="9"/>
      <c r="I155" s="116"/>
      <c r="J155" s="117"/>
      <c r="K155" s="116"/>
      <c r="L155" s="116"/>
      <c r="M155" s="117"/>
      <c r="N155" s="117"/>
      <c r="O155" s="118"/>
      <c r="P155" s="118"/>
    </row>
    <row r="156" spans="2:16" ht="12.75" customHeight="1" x14ac:dyDescent="0.2">
      <c r="B156" s="9"/>
      <c r="E156" s="107"/>
      <c r="F156" s="9"/>
      <c r="I156" s="116"/>
      <c r="J156" s="117"/>
      <c r="K156" s="116"/>
      <c r="L156" s="116"/>
      <c r="M156" s="117"/>
      <c r="N156" s="117"/>
      <c r="O156" s="118"/>
      <c r="P156" s="118"/>
    </row>
    <row r="157" spans="2:16" ht="12.75" customHeight="1" x14ac:dyDescent="0.2">
      <c r="B157" s="9"/>
      <c r="E157" s="107"/>
      <c r="F157" s="9"/>
      <c r="I157" s="116"/>
      <c r="J157" s="117"/>
      <c r="K157" s="116"/>
      <c r="L157" s="116"/>
      <c r="M157" s="117"/>
      <c r="N157" s="117"/>
      <c r="O157" s="118"/>
      <c r="P157" s="118"/>
    </row>
    <row r="158" spans="2:16" ht="12.75" customHeight="1" x14ac:dyDescent="0.2">
      <c r="B158" s="9"/>
      <c r="E158" s="107"/>
      <c r="F158" s="9"/>
      <c r="I158" s="116"/>
      <c r="J158" s="117"/>
      <c r="K158" s="116"/>
      <c r="L158" s="116"/>
      <c r="M158" s="117"/>
      <c r="N158" s="117"/>
      <c r="O158" s="118"/>
      <c r="P158" s="118"/>
    </row>
    <row r="159" spans="2:16" ht="12.75" customHeight="1" x14ac:dyDescent="0.2">
      <c r="B159" s="9"/>
      <c r="E159" s="107"/>
      <c r="F159" s="9"/>
      <c r="I159" s="116"/>
      <c r="J159" s="117"/>
      <c r="K159" s="116"/>
      <c r="L159" s="116"/>
      <c r="M159" s="117"/>
      <c r="N159" s="117"/>
      <c r="O159" s="118"/>
      <c r="P159" s="118"/>
    </row>
    <row r="160" spans="2:16" ht="12.75" customHeight="1" x14ac:dyDescent="0.2">
      <c r="B160" s="9"/>
      <c r="E160" s="107"/>
      <c r="F160" s="9"/>
      <c r="I160" s="116"/>
      <c r="J160" s="117"/>
      <c r="K160" s="116"/>
      <c r="L160" s="116"/>
      <c r="M160" s="117"/>
      <c r="N160" s="117"/>
      <c r="O160" s="118"/>
      <c r="P160" s="118"/>
    </row>
    <row r="161" spans="2:16" ht="12.75" customHeight="1" x14ac:dyDescent="0.2">
      <c r="B161" s="9"/>
      <c r="E161" s="107"/>
      <c r="F161" s="9"/>
      <c r="I161" s="116"/>
      <c r="J161" s="117"/>
      <c r="K161" s="116"/>
      <c r="L161" s="116"/>
      <c r="M161" s="117"/>
      <c r="N161" s="117"/>
      <c r="O161" s="118"/>
      <c r="P161" s="118"/>
    </row>
    <row r="162" spans="2:16" ht="12.75" customHeight="1" x14ac:dyDescent="0.2">
      <c r="B162" s="9"/>
      <c r="E162" s="107"/>
      <c r="F162" s="9"/>
      <c r="I162" s="116"/>
      <c r="J162" s="117"/>
      <c r="K162" s="116"/>
      <c r="L162" s="116"/>
      <c r="M162" s="117"/>
      <c r="N162" s="117"/>
      <c r="O162" s="118"/>
      <c r="P162" s="118"/>
    </row>
    <row r="163" spans="2:16" ht="12.75" customHeight="1" x14ac:dyDescent="0.2">
      <c r="B163" s="9"/>
      <c r="E163" s="107"/>
      <c r="F163" s="9"/>
      <c r="I163" s="116"/>
      <c r="J163" s="117"/>
      <c r="K163" s="116"/>
      <c r="L163" s="116"/>
      <c r="M163" s="117"/>
      <c r="N163" s="117"/>
      <c r="O163" s="118"/>
      <c r="P163" s="118"/>
    </row>
    <row r="164" spans="2:16" ht="12.75" customHeight="1" x14ac:dyDescent="0.2">
      <c r="B164" s="9"/>
      <c r="E164" s="107"/>
      <c r="F164" s="9"/>
      <c r="I164" s="116"/>
      <c r="J164" s="117"/>
      <c r="K164" s="116"/>
      <c r="L164" s="116"/>
      <c r="M164" s="117"/>
      <c r="N164" s="117"/>
      <c r="O164" s="118"/>
      <c r="P164" s="118"/>
    </row>
    <row r="165" spans="2:16" ht="12.75" customHeight="1" x14ac:dyDescent="0.2">
      <c r="B165" s="9"/>
      <c r="E165" s="107"/>
      <c r="F165" s="9"/>
      <c r="I165" s="116"/>
      <c r="J165" s="117"/>
      <c r="K165" s="116"/>
      <c r="L165" s="116"/>
      <c r="M165" s="117"/>
      <c r="N165" s="117"/>
      <c r="O165" s="118"/>
      <c r="P165" s="118"/>
    </row>
    <row r="166" spans="2:16" ht="12.75" customHeight="1" x14ac:dyDescent="0.2">
      <c r="B166" s="9"/>
      <c r="E166" s="107"/>
      <c r="F166" s="9"/>
      <c r="I166" s="116"/>
      <c r="J166" s="117"/>
      <c r="K166" s="116"/>
      <c r="L166" s="116"/>
      <c r="M166" s="117"/>
      <c r="N166" s="117"/>
      <c r="O166" s="118"/>
      <c r="P166" s="118"/>
    </row>
    <row r="167" spans="2:16" ht="12.75" customHeight="1" x14ac:dyDescent="0.2">
      <c r="B167" s="9"/>
      <c r="E167" s="107"/>
      <c r="F167" s="9"/>
      <c r="I167" s="116"/>
      <c r="J167" s="117"/>
      <c r="K167" s="116"/>
      <c r="L167" s="116"/>
      <c r="M167" s="117"/>
      <c r="N167" s="117"/>
      <c r="O167" s="118"/>
      <c r="P167" s="118"/>
    </row>
    <row r="168" spans="2:16" ht="12.75" customHeight="1" x14ac:dyDescent="0.2">
      <c r="B168" s="9"/>
      <c r="E168" s="107"/>
      <c r="F168" s="9"/>
      <c r="I168" s="116"/>
      <c r="J168" s="117"/>
      <c r="K168" s="116"/>
      <c r="L168" s="116"/>
      <c r="M168" s="117"/>
      <c r="N168" s="117"/>
      <c r="O168" s="118"/>
      <c r="P168" s="118"/>
    </row>
    <row r="169" spans="2:16" ht="12.75" customHeight="1" x14ac:dyDescent="0.2">
      <c r="B169" s="9"/>
      <c r="E169" s="107"/>
      <c r="F169" s="9"/>
      <c r="I169" s="116"/>
      <c r="J169" s="117"/>
      <c r="K169" s="116"/>
      <c r="L169" s="116"/>
      <c r="M169" s="117"/>
      <c r="N169" s="117"/>
      <c r="O169" s="118"/>
      <c r="P169" s="118"/>
    </row>
    <row r="170" spans="2:16" ht="12.75" customHeight="1" x14ac:dyDescent="0.2">
      <c r="B170" s="9"/>
      <c r="E170" s="107"/>
      <c r="F170" s="9"/>
      <c r="I170" s="116"/>
      <c r="J170" s="117"/>
      <c r="K170" s="116"/>
      <c r="L170" s="116"/>
      <c r="M170" s="117"/>
      <c r="N170" s="117"/>
      <c r="O170" s="118"/>
      <c r="P170" s="118"/>
    </row>
    <row r="171" spans="2:16" ht="12.75" customHeight="1" x14ac:dyDescent="0.2">
      <c r="B171" s="9"/>
      <c r="E171" s="107"/>
      <c r="F171" s="9"/>
      <c r="I171" s="116"/>
      <c r="J171" s="117"/>
      <c r="K171" s="116"/>
      <c r="L171" s="116"/>
      <c r="M171" s="117"/>
      <c r="N171" s="117"/>
      <c r="O171" s="118"/>
      <c r="P171" s="119"/>
    </row>
    <row r="172" spans="2:16" ht="12.75" customHeight="1" x14ac:dyDescent="0.2">
      <c r="B172" s="9"/>
      <c r="E172" s="107"/>
      <c r="F172" s="9"/>
      <c r="I172" s="116"/>
      <c r="J172" s="117"/>
      <c r="K172" s="116"/>
      <c r="L172" s="116"/>
      <c r="M172" s="117"/>
      <c r="N172" s="117"/>
      <c r="O172" s="118"/>
      <c r="P172" s="118"/>
    </row>
    <row r="173" spans="2:16" ht="12.75" customHeight="1" x14ac:dyDescent="0.2">
      <c r="B173" s="9"/>
      <c r="E173" s="107"/>
      <c r="F173" s="9"/>
      <c r="I173" s="116"/>
      <c r="J173" s="117"/>
      <c r="K173" s="116"/>
      <c r="L173" s="116"/>
      <c r="M173" s="117"/>
      <c r="N173" s="117"/>
      <c r="O173" s="118"/>
      <c r="P173" s="119"/>
    </row>
    <row r="174" spans="2:16" ht="12.75" customHeight="1" x14ac:dyDescent="0.2">
      <c r="B174" s="9"/>
      <c r="E174" s="107"/>
      <c r="F174" s="9"/>
      <c r="I174" s="116"/>
      <c r="J174" s="117"/>
      <c r="K174" s="116"/>
      <c r="L174" s="116"/>
      <c r="M174" s="117"/>
      <c r="N174" s="117"/>
      <c r="O174" s="118"/>
      <c r="P174" s="118"/>
    </row>
    <row r="175" spans="2:16" ht="12.75" customHeight="1" x14ac:dyDescent="0.2">
      <c r="B175" s="9"/>
      <c r="E175" s="107"/>
      <c r="F175" s="9"/>
      <c r="I175" s="116"/>
      <c r="J175" s="117"/>
      <c r="K175" s="116"/>
      <c r="L175" s="116"/>
      <c r="M175" s="117"/>
      <c r="N175" s="117"/>
      <c r="O175" s="118"/>
      <c r="P175" s="119"/>
    </row>
    <row r="176" spans="2:16" ht="12.75" customHeight="1" x14ac:dyDescent="0.2">
      <c r="B176" s="9"/>
      <c r="E176" s="107"/>
      <c r="F176" s="9"/>
      <c r="I176" s="116"/>
      <c r="J176" s="117"/>
      <c r="K176" s="116"/>
      <c r="L176" s="116"/>
      <c r="M176" s="117"/>
      <c r="N176" s="117"/>
      <c r="O176" s="118"/>
      <c r="P176" s="119"/>
    </row>
    <row r="177" spans="2:16" ht="12.75" customHeight="1" x14ac:dyDescent="0.2">
      <c r="B177" s="9"/>
      <c r="E177" s="107"/>
      <c r="F177" s="9"/>
      <c r="I177" s="116"/>
      <c r="J177" s="117"/>
      <c r="K177" s="116"/>
      <c r="L177" s="116"/>
      <c r="M177" s="117"/>
      <c r="N177" s="117"/>
      <c r="O177" s="118"/>
      <c r="P177" s="119"/>
    </row>
    <row r="178" spans="2:16" ht="12.75" customHeight="1" x14ac:dyDescent="0.2">
      <c r="B178" s="9"/>
      <c r="E178" s="107"/>
      <c r="F178" s="9"/>
      <c r="I178" s="116"/>
      <c r="J178" s="117"/>
      <c r="K178" s="116"/>
      <c r="L178" s="116"/>
      <c r="M178" s="117"/>
      <c r="N178" s="117"/>
      <c r="O178" s="118"/>
      <c r="P178" s="119"/>
    </row>
    <row r="179" spans="2:16" ht="12.75" customHeight="1" x14ac:dyDescent="0.2">
      <c r="B179" s="9"/>
      <c r="E179" s="107"/>
      <c r="F179" s="9"/>
      <c r="I179" s="116"/>
      <c r="J179" s="117"/>
      <c r="K179" s="116"/>
      <c r="L179" s="116"/>
      <c r="M179" s="117"/>
      <c r="N179" s="117"/>
      <c r="O179" s="118"/>
      <c r="P179" s="119"/>
    </row>
    <row r="180" spans="2:16" ht="12.75" customHeight="1" x14ac:dyDescent="0.2">
      <c r="B180" s="9"/>
      <c r="E180" s="107"/>
      <c r="F180" s="9"/>
      <c r="I180" s="116"/>
      <c r="J180" s="117"/>
      <c r="K180" s="116"/>
      <c r="L180" s="116"/>
      <c r="M180" s="117"/>
      <c r="N180" s="117"/>
      <c r="O180" s="118"/>
      <c r="P180" s="119"/>
    </row>
    <row r="181" spans="2:16" ht="12.75" customHeight="1" x14ac:dyDescent="0.2">
      <c r="B181" s="9"/>
      <c r="E181" s="107"/>
      <c r="F181" s="9"/>
      <c r="I181" s="116"/>
      <c r="J181" s="117"/>
      <c r="K181" s="116"/>
      <c r="L181" s="116"/>
      <c r="M181" s="117"/>
      <c r="N181" s="117"/>
      <c r="O181" s="118"/>
      <c r="P181" s="118"/>
    </row>
    <row r="182" spans="2:16" ht="12.75" customHeight="1" x14ac:dyDescent="0.2">
      <c r="B182" s="9"/>
      <c r="E182" s="107"/>
      <c r="F182" s="9"/>
      <c r="I182" s="116"/>
      <c r="J182" s="117"/>
      <c r="K182" s="116"/>
      <c r="L182" s="116"/>
      <c r="M182" s="117"/>
      <c r="N182" s="117"/>
      <c r="O182" s="118"/>
      <c r="P182" s="119"/>
    </row>
    <row r="183" spans="2:16" ht="12.75" customHeight="1" x14ac:dyDescent="0.2">
      <c r="B183" s="9"/>
      <c r="E183" s="107"/>
      <c r="F183" s="9"/>
      <c r="I183" s="116"/>
      <c r="J183" s="117"/>
      <c r="K183" s="116"/>
      <c r="L183" s="116"/>
      <c r="M183" s="117"/>
      <c r="N183" s="117"/>
      <c r="O183" s="118"/>
      <c r="P183" s="118"/>
    </row>
    <row r="184" spans="2:16" ht="12.75" customHeight="1" x14ac:dyDescent="0.2">
      <c r="B184" s="9"/>
      <c r="E184" s="107"/>
      <c r="F184" s="9"/>
      <c r="I184" s="116"/>
      <c r="J184" s="117"/>
      <c r="K184" s="116"/>
      <c r="L184" s="116"/>
      <c r="M184" s="117"/>
      <c r="N184" s="117"/>
      <c r="O184" s="118"/>
      <c r="P184" s="118"/>
    </row>
    <row r="185" spans="2:16" ht="12.75" customHeight="1" x14ac:dyDescent="0.2">
      <c r="B185" s="9"/>
      <c r="E185" s="107"/>
      <c r="F185" s="9"/>
      <c r="I185" s="116"/>
      <c r="J185" s="117"/>
      <c r="K185" s="116"/>
      <c r="L185" s="116"/>
      <c r="M185" s="117"/>
      <c r="N185" s="117"/>
      <c r="O185" s="118"/>
      <c r="P185" s="118"/>
    </row>
    <row r="186" spans="2:16" ht="12.75" customHeight="1" x14ac:dyDescent="0.2">
      <c r="B186" s="9"/>
      <c r="E186" s="107"/>
      <c r="F186" s="9"/>
      <c r="I186" s="116"/>
      <c r="J186" s="117"/>
      <c r="K186" s="116"/>
      <c r="L186" s="116"/>
      <c r="M186" s="117"/>
      <c r="N186" s="117"/>
      <c r="O186" s="118"/>
      <c r="P186" s="118"/>
    </row>
    <row r="187" spans="2:16" ht="12.75" customHeight="1" x14ac:dyDescent="0.2">
      <c r="B187" s="9"/>
      <c r="E187" s="107"/>
      <c r="F187" s="9"/>
      <c r="I187" s="116"/>
      <c r="J187" s="117"/>
      <c r="K187" s="116"/>
      <c r="L187" s="116"/>
      <c r="M187" s="117"/>
      <c r="N187" s="117"/>
      <c r="O187" s="118"/>
      <c r="P187" s="119"/>
    </row>
    <row r="188" spans="2:16" ht="12.75" customHeight="1" x14ac:dyDescent="0.2">
      <c r="B188" s="9"/>
      <c r="E188" s="107"/>
      <c r="F188" s="9"/>
      <c r="I188" s="116"/>
      <c r="J188" s="117"/>
      <c r="K188" s="116"/>
      <c r="L188" s="116"/>
      <c r="M188" s="117"/>
      <c r="N188" s="117"/>
      <c r="O188" s="118"/>
      <c r="P188" s="119"/>
    </row>
    <row r="189" spans="2:16" x14ac:dyDescent="0.2">
      <c r="B189" s="9"/>
      <c r="E189" s="107"/>
      <c r="F189" s="9"/>
    </row>
    <row r="190" spans="2:16" x14ac:dyDescent="0.2">
      <c r="B190" s="9"/>
      <c r="E190" s="107"/>
      <c r="F190" s="9"/>
    </row>
    <row r="191" spans="2:16" x14ac:dyDescent="0.2">
      <c r="B191" s="9"/>
      <c r="E191" s="107"/>
      <c r="F191" s="9"/>
    </row>
    <row r="192" spans="2:16" x14ac:dyDescent="0.2">
      <c r="B192" s="9"/>
      <c r="E192" s="107"/>
      <c r="F192" s="9"/>
    </row>
    <row r="193" spans="2:6" x14ac:dyDescent="0.2">
      <c r="B193" s="9"/>
      <c r="E193" s="107"/>
      <c r="F193" s="9"/>
    </row>
    <row r="194" spans="2:6" x14ac:dyDescent="0.2">
      <c r="B194" s="9"/>
      <c r="E194" s="107"/>
      <c r="F194" s="9"/>
    </row>
    <row r="195" spans="2:6" x14ac:dyDescent="0.2">
      <c r="B195" s="9"/>
      <c r="E195" s="107"/>
      <c r="F195" s="9"/>
    </row>
    <row r="196" spans="2:6" x14ac:dyDescent="0.2">
      <c r="B196" s="9"/>
      <c r="E196" s="107"/>
      <c r="F196" s="9"/>
    </row>
    <row r="197" spans="2:6" x14ac:dyDescent="0.2">
      <c r="B197" s="9"/>
      <c r="E197" s="107"/>
      <c r="F197" s="9"/>
    </row>
    <row r="198" spans="2:6" x14ac:dyDescent="0.2">
      <c r="B198" s="9"/>
      <c r="E198" s="107"/>
      <c r="F198" s="9"/>
    </row>
    <row r="199" spans="2:6" x14ac:dyDescent="0.2">
      <c r="B199" s="9"/>
      <c r="E199" s="107"/>
      <c r="F199" s="9"/>
    </row>
    <row r="200" spans="2:6" x14ac:dyDescent="0.2">
      <c r="B200" s="9"/>
      <c r="E200" s="107"/>
      <c r="F200" s="9"/>
    </row>
    <row r="201" spans="2:6" x14ac:dyDescent="0.2">
      <c r="B201" s="9"/>
      <c r="E201" s="107"/>
      <c r="F201" s="9"/>
    </row>
    <row r="202" spans="2:6" x14ac:dyDescent="0.2">
      <c r="B202" s="9"/>
      <c r="E202" s="107"/>
      <c r="F202" s="9"/>
    </row>
    <row r="203" spans="2:6" x14ac:dyDescent="0.2">
      <c r="B203" s="9"/>
      <c r="E203" s="107"/>
      <c r="F203" s="9"/>
    </row>
    <row r="204" spans="2:6" x14ac:dyDescent="0.2">
      <c r="B204" s="9"/>
      <c r="E204" s="107"/>
      <c r="F204" s="9"/>
    </row>
    <row r="205" spans="2:6" x14ac:dyDescent="0.2">
      <c r="B205" s="9"/>
      <c r="E205" s="107"/>
      <c r="F205" s="9"/>
    </row>
    <row r="206" spans="2:6" x14ac:dyDescent="0.2">
      <c r="B206" s="9"/>
      <c r="E206" s="107"/>
      <c r="F206" s="9"/>
    </row>
    <row r="207" spans="2:6" x14ac:dyDescent="0.2">
      <c r="B207" s="9"/>
      <c r="E207" s="107"/>
      <c r="F207" s="9"/>
    </row>
    <row r="208" spans="2:6" x14ac:dyDescent="0.2">
      <c r="B208" s="9"/>
      <c r="E208" s="107"/>
      <c r="F208" s="9"/>
    </row>
    <row r="209" spans="2:6" x14ac:dyDescent="0.2">
      <c r="B209" s="9"/>
      <c r="E209" s="107"/>
      <c r="F209" s="9"/>
    </row>
    <row r="210" spans="2:6" x14ac:dyDescent="0.2">
      <c r="B210" s="9"/>
      <c r="E210" s="107"/>
      <c r="F210" s="9"/>
    </row>
    <row r="211" spans="2:6" x14ac:dyDescent="0.2">
      <c r="B211" s="9"/>
      <c r="E211" s="107"/>
      <c r="F211" s="9"/>
    </row>
    <row r="212" spans="2:6" x14ac:dyDescent="0.2">
      <c r="B212" s="9"/>
      <c r="E212" s="107"/>
      <c r="F212" s="9"/>
    </row>
    <row r="213" spans="2:6" x14ac:dyDescent="0.2">
      <c r="B213" s="9"/>
      <c r="E213" s="107"/>
      <c r="F213" s="9"/>
    </row>
    <row r="214" spans="2:6" x14ac:dyDescent="0.2">
      <c r="B214" s="9"/>
      <c r="E214" s="107"/>
      <c r="F214" s="9"/>
    </row>
    <row r="215" spans="2:6" x14ac:dyDescent="0.2">
      <c r="B215" s="9"/>
      <c r="E215" s="107"/>
      <c r="F215" s="9"/>
    </row>
    <row r="216" spans="2:6" x14ac:dyDescent="0.2">
      <c r="B216" s="9"/>
      <c r="E216" s="107"/>
      <c r="F216" s="9"/>
    </row>
    <row r="217" spans="2:6" x14ac:dyDescent="0.2">
      <c r="B217" s="9"/>
      <c r="E217" s="107"/>
      <c r="F217" s="9"/>
    </row>
    <row r="218" spans="2:6" x14ac:dyDescent="0.2">
      <c r="B218" s="9"/>
      <c r="E218" s="107"/>
      <c r="F218" s="9"/>
    </row>
    <row r="219" spans="2:6" x14ac:dyDescent="0.2">
      <c r="B219" s="9"/>
      <c r="E219" s="107"/>
      <c r="F219" s="9"/>
    </row>
    <row r="220" spans="2:6" x14ac:dyDescent="0.2">
      <c r="B220" s="9"/>
      <c r="E220" s="107"/>
      <c r="F220" s="9"/>
    </row>
    <row r="221" spans="2:6" x14ac:dyDescent="0.2">
      <c r="B221" s="9"/>
      <c r="E221" s="107"/>
      <c r="F221" s="9"/>
    </row>
    <row r="222" spans="2:6" x14ac:dyDescent="0.2">
      <c r="B222" s="9"/>
      <c r="E222" s="107"/>
      <c r="F222" s="9"/>
    </row>
    <row r="223" spans="2:6" x14ac:dyDescent="0.2">
      <c r="B223" s="9"/>
      <c r="E223" s="107"/>
      <c r="F223" s="9"/>
    </row>
    <row r="224" spans="2:6" x14ac:dyDescent="0.2">
      <c r="B224" s="9"/>
      <c r="E224" s="107"/>
      <c r="F224" s="9"/>
    </row>
    <row r="225" spans="2:6" x14ac:dyDescent="0.2">
      <c r="B225" s="9"/>
      <c r="E225" s="107"/>
      <c r="F225" s="9"/>
    </row>
    <row r="226" spans="2:6" x14ac:dyDescent="0.2">
      <c r="B226" s="9"/>
      <c r="E226" s="107"/>
      <c r="F226" s="9"/>
    </row>
    <row r="227" spans="2:6" x14ac:dyDescent="0.2">
      <c r="B227" s="9"/>
      <c r="E227" s="107"/>
      <c r="F227" s="9"/>
    </row>
    <row r="228" spans="2:6" x14ac:dyDescent="0.2">
      <c r="B228" s="9"/>
      <c r="E228" s="107"/>
      <c r="F228" s="9"/>
    </row>
    <row r="229" spans="2:6" x14ac:dyDescent="0.2">
      <c r="B229" s="9"/>
      <c r="E229" s="107"/>
      <c r="F229" s="9"/>
    </row>
    <row r="230" spans="2:6" x14ac:dyDescent="0.2">
      <c r="B230" s="9"/>
      <c r="E230" s="107"/>
      <c r="F230" s="9"/>
    </row>
    <row r="231" spans="2:6" x14ac:dyDescent="0.2">
      <c r="B231" s="9"/>
      <c r="E231" s="107"/>
      <c r="F231" s="9"/>
    </row>
    <row r="232" spans="2:6" x14ac:dyDescent="0.2">
      <c r="B232" s="9"/>
      <c r="E232" s="107"/>
      <c r="F232" s="9"/>
    </row>
    <row r="233" spans="2:6" x14ac:dyDescent="0.2">
      <c r="B233" s="9"/>
      <c r="E233" s="107"/>
      <c r="F233" s="9"/>
    </row>
    <row r="234" spans="2:6" x14ac:dyDescent="0.2">
      <c r="B234" s="9"/>
      <c r="E234" s="107"/>
      <c r="F234" s="9"/>
    </row>
    <row r="235" spans="2:6" x14ac:dyDescent="0.2">
      <c r="B235" s="9"/>
      <c r="E235" s="107"/>
      <c r="F235" s="9"/>
    </row>
    <row r="236" spans="2:6" x14ac:dyDescent="0.2">
      <c r="B236" s="9"/>
      <c r="E236" s="107"/>
      <c r="F236" s="9"/>
    </row>
    <row r="237" spans="2:6" x14ac:dyDescent="0.2">
      <c r="B237" s="9"/>
      <c r="E237" s="107"/>
      <c r="F237" s="9"/>
    </row>
    <row r="238" spans="2:6" x14ac:dyDescent="0.2">
      <c r="B238" s="9"/>
      <c r="E238" s="107"/>
      <c r="F238" s="9"/>
    </row>
    <row r="239" spans="2:6" x14ac:dyDescent="0.2">
      <c r="B239" s="9"/>
      <c r="E239" s="107"/>
      <c r="F239" s="9"/>
    </row>
    <row r="240" spans="2:6" x14ac:dyDescent="0.2">
      <c r="B240" s="9"/>
      <c r="E240" s="107"/>
      <c r="F240" s="9"/>
    </row>
    <row r="241" spans="2:6" x14ac:dyDescent="0.2">
      <c r="B241" s="9"/>
      <c r="E241" s="107"/>
      <c r="F241" s="9"/>
    </row>
    <row r="242" spans="2:6" x14ac:dyDescent="0.2">
      <c r="B242" s="9"/>
      <c r="E242" s="107"/>
      <c r="F242" s="9"/>
    </row>
    <row r="243" spans="2:6" x14ac:dyDescent="0.2">
      <c r="B243" s="9"/>
      <c r="E243" s="107"/>
      <c r="F243" s="9"/>
    </row>
    <row r="244" spans="2:6" x14ac:dyDescent="0.2">
      <c r="B244" s="9"/>
      <c r="E244" s="107"/>
      <c r="F244" s="9"/>
    </row>
    <row r="245" spans="2:6" x14ac:dyDescent="0.2">
      <c r="B245" s="9"/>
      <c r="E245" s="107"/>
      <c r="F245" s="9"/>
    </row>
    <row r="246" spans="2:6" x14ac:dyDescent="0.2">
      <c r="B246" s="9"/>
      <c r="E246" s="107"/>
      <c r="F246" s="9"/>
    </row>
    <row r="247" spans="2:6" x14ac:dyDescent="0.2">
      <c r="B247" s="9"/>
      <c r="E247" s="107"/>
      <c r="F247" s="9"/>
    </row>
    <row r="248" spans="2:6" x14ac:dyDescent="0.2">
      <c r="B248" s="9"/>
      <c r="E248" s="107"/>
      <c r="F248" s="9"/>
    </row>
    <row r="249" spans="2:6" x14ac:dyDescent="0.2">
      <c r="B249" s="9"/>
      <c r="E249" s="107"/>
      <c r="F249" s="9"/>
    </row>
    <row r="250" spans="2:6" x14ac:dyDescent="0.2">
      <c r="B250" s="9"/>
      <c r="E250" s="107"/>
      <c r="F250" s="9"/>
    </row>
    <row r="251" spans="2:6" x14ac:dyDescent="0.2">
      <c r="B251" s="9"/>
      <c r="E251" s="107"/>
      <c r="F251" s="9"/>
    </row>
    <row r="252" spans="2:6" x14ac:dyDescent="0.2">
      <c r="B252" s="9"/>
      <c r="E252" s="107"/>
      <c r="F252" s="9"/>
    </row>
    <row r="253" spans="2:6" x14ac:dyDescent="0.2">
      <c r="B253" s="9"/>
      <c r="E253" s="107"/>
      <c r="F253" s="9"/>
    </row>
    <row r="254" spans="2:6" x14ac:dyDescent="0.2">
      <c r="B254" s="9"/>
      <c r="E254" s="107"/>
      <c r="F254" s="9"/>
    </row>
    <row r="255" spans="2:6" x14ac:dyDescent="0.2">
      <c r="B255" s="9"/>
      <c r="E255" s="107"/>
      <c r="F255" s="9"/>
    </row>
    <row r="256" spans="2:6" x14ac:dyDescent="0.2">
      <c r="B256" s="9"/>
      <c r="E256" s="107"/>
      <c r="F256" s="9"/>
    </row>
    <row r="257" spans="2:6" x14ac:dyDescent="0.2">
      <c r="B257" s="9"/>
      <c r="E257" s="107"/>
      <c r="F257" s="9"/>
    </row>
    <row r="258" spans="2:6" x14ac:dyDescent="0.2">
      <c r="B258" s="9"/>
      <c r="E258" s="107"/>
      <c r="F258" s="9"/>
    </row>
    <row r="259" spans="2:6" x14ac:dyDescent="0.2">
      <c r="B259" s="9"/>
      <c r="E259" s="107"/>
      <c r="F259" s="9"/>
    </row>
    <row r="260" spans="2:6" x14ac:dyDescent="0.2">
      <c r="B260" s="9"/>
      <c r="E260" s="107"/>
      <c r="F260" s="9"/>
    </row>
    <row r="261" spans="2:6" x14ac:dyDescent="0.2">
      <c r="B261" s="9"/>
      <c r="E261" s="107"/>
      <c r="F261" s="9"/>
    </row>
    <row r="262" spans="2:6" x14ac:dyDescent="0.2">
      <c r="B262" s="9"/>
      <c r="E262" s="107"/>
      <c r="F262" s="9"/>
    </row>
    <row r="263" spans="2:6" x14ac:dyDescent="0.2">
      <c r="B263" s="9"/>
      <c r="E263" s="107"/>
      <c r="F263" s="9"/>
    </row>
    <row r="264" spans="2:6" x14ac:dyDescent="0.2">
      <c r="B264" s="9"/>
      <c r="E264" s="107"/>
      <c r="F264" s="9"/>
    </row>
    <row r="265" spans="2:6" x14ac:dyDescent="0.2">
      <c r="B265" s="9"/>
      <c r="E265" s="107"/>
      <c r="F265" s="9"/>
    </row>
    <row r="266" spans="2:6" x14ac:dyDescent="0.2">
      <c r="B266" s="9"/>
      <c r="E266" s="107"/>
      <c r="F266" s="9"/>
    </row>
    <row r="267" spans="2:6" x14ac:dyDescent="0.2">
      <c r="B267" s="9"/>
      <c r="E267" s="107"/>
      <c r="F267" s="9"/>
    </row>
    <row r="268" spans="2:6" x14ac:dyDescent="0.2">
      <c r="B268" s="9"/>
      <c r="E268" s="107"/>
      <c r="F268" s="9"/>
    </row>
    <row r="269" spans="2:6" x14ac:dyDescent="0.2">
      <c r="B269" s="9"/>
      <c r="E269" s="107"/>
      <c r="F269" s="9"/>
    </row>
    <row r="270" spans="2:6" x14ac:dyDescent="0.2">
      <c r="B270" s="9"/>
      <c r="E270" s="107"/>
      <c r="F270" s="9"/>
    </row>
    <row r="271" spans="2:6" x14ac:dyDescent="0.2">
      <c r="B271" s="9"/>
      <c r="E271" s="107"/>
      <c r="F271" s="9"/>
    </row>
    <row r="272" spans="2:6" x14ac:dyDescent="0.2">
      <c r="B272" s="9"/>
      <c r="E272" s="107"/>
      <c r="F272" s="9"/>
    </row>
    <row r="273" spans="2:6" x14ac:dyDescent="0.2">
      <c r="B273" s="9"/>
      <c r="E273" s="107"/>
      <c r="F273" s="9"/>
    </row>
    <row r="274" spans="2:6" x14ac:dyDescent="0.2">
      <c r="B274" s="9"/>
      <c r="E274" s="107"/>
      <c r="F274" s="9"/>
    </row>
    <row r="275" spans="2:6" x14ac:dyDescent="0.2">
      <c r="B275" s="9"/>
      <c r="E275" s="107"/>
      <c r="F275" s="9"/>
    </row>
    <row r="276" spans="2:6" x14ac:dyDescent="0.2">
      <c r="B276" s="9"/>
      <c r="E276" s="107"/>
      <c r="F276" s="9"/>
    </row>
    <row r="277" spans="2:6" x14ac:dyDescent="0.2">
      <c r="B277" s="9"/>
      <c r="E277" s="107"/>
      <c r="F277" s="9"/>
    </row>
    <row r="278" spans="2:6" x14ac:dyDescent="0.2">
      <c r="B278" s="9"/>
      <c r="E278" s="107"/>
      <c r="F278" s="9"/>
    </row>
    <row r="279" spans="2:6" x14ac:dyDescent="0.2">
      <c r="B279" s="9"/>
      <c r="E279" s="107"/>
      <c r="F279" s="9"/>
    </row>
    <row r="280" spans="2:6" x14ac:dyDescent="0.2">
      <c r="B280" s="9"/>
      <c r="E280" s="107"/>
      <c r="F280" s="9"/>
    </row>
    <row r="281" spans="2:6" x14ac:dyDescent="0.2">
      <c r="B281" s="9"/>
      <c r="E281" s="107"/>
      <c r="F281" s="9"/>
    </row>
    <row r="282" spans="2:6" x14ac:dyDescent="0.2">
      <c r="B282" s="9"/>
      <c r="E282" s="107"/>
      <c r="F282" s="9"/>
    </row>
    <row r="283" spans="2:6" x14ac:dyDescent="0.2">
      <c r="B283" s="9"/>
      <c r="E283" s="107"/>
      <c r="F283" s="9"/>
    </row>
    <row r="284" spans="2:6" x14ac:dyDescent="0.2">
      <c r="B284" s="9"/>
      <c r="E284" s="107"/>
      <c r="F284" s="9"/>
    </row>
    <row r="285" spans="2:6" x14ac:dyDescent="0.2">
      <c r="B285" s="9"/>
      <c r="E285" s="107"/>
      <c r="F285" s="9"/>
    </row>
    <row r="286" spans="2:6" x14ac:dyDescent="0.2">
      <c r="B286" s="9"/>
      <c r="E286" s="107"/>
      <c r="F286" s="9"/>
    </row>
    <row r="287" spans="2:6" x14ac:dyDescent="0.2">
      <c r="B287" s="9"/>
      <c r="E287" s="107"/>
      <c r="F287" s="9"/>
    </row>
    <row r="288" spans="2:6" x14ac:dyDescent="0.2">
      <c r="B288" s="9"/>
      <c r="E288" s="107"/>
      <c r="F288" s="9"/>
    </row>
    <row r="289" spans="2:6" x14ac:dyDescent="0.2">
      <c r="B289" s="9"/>
      <c r="E289" s="107"/>
      <c r="F289" s="9"/>
    </row>
    <row r="290" spans="2:6" x14ac:dyDescent="0.2">
      <c r="B290" s="9"/>
      <c r="E290" s="107"/>
      <c r="F290" s="9"/>
    </row>
    <row r="291" spans="2:6" x14ac:dyDescent="0.2">
      <c r="B291" s="9"/>
      <c r="E291" s="107"/>
      <c r="F291" s="9"/>
    </row>
    <row r="292" spans="2:6" x14ac:dyDescent="0.2">
      <c r="B292" s="9"/>
      <c r="E292" s="107"/>
      <c r="F292" s="9"/>
    </row>
    <row r="293" spans="2:6" x14ac:dyDescent="0.2">
      <c r="B293" s="9"/>
      <c r="E293" s="107"/>
      <c r="F293" s="9"/>
    </row>
    <row r="294" spans="2:6" x14ac:dyDescent="0.2">
      <c r="B294" s="9"/>
      <c r="E294" s="107"/>
      <c r="F294" s="9"/>
    </row>
    <row r="295" spans="2:6" x14ac:dyDescent="0.2">
      <c r="B295" s="9"/>
      <c r="E295" s="107"/>
      <c r="F295" s="9"/>
    </row>
    <row r="296" spans="2:6" x14ac:dyDescent="0.2">
      <c r="B296" s="9"/>
      <c r="E296" s="107"/>
      <c r="F296" s="9"/>
    </row>
    <row r="297" spans="2:6" x14ac:dyDescent="0.2">
      <c r="B297" s="9"/>
      <c r="E297" s="107"/>
      <c r="F297" s="9"/>
    </row>
    <row r="298" spans="2:6" x14ac:dyDescent="0.2">
      <c r="B298" s="9"/>
      <c r="E298" s="107"/>
      <c r="F298" s="9"/>
    </row>
    <row r="299" spans="2:6" x14ac:dyDescent="0.2">
      <c r="B299" s="9"/>
      <c r="E299" s="107"/>
      <c r="F299" s="9"/>
    </row>
    <row r="300" spans="2:6" x14ac:dyDescent="0.2">
      <c r="B300" s="9"/>
      <c r="E300" s="107"/>
      <c r="F300" s="9"/>
    </row>
    <row r="301" spans="2:6" x14ac:dyDescent="0.2">
      <c r="B301" s="9"/>
      <c r="E301" s="107"/>
      <c r="F301" s="9"/>
    </row>
    <row r="302" spans="2:6" x14ac:dyDescent="0.2">
      <c r="B302" s="9"/>
      <c r="E302" s="107"/>
      <c r="F302" s="9"/>
    </row>
    <row r="303" spans="2:6" x14ac:dyDescent="0.2">
      <c r="B303" s="9"/>
      <c r="E303" s="107"/>
      <c r="F303" s="9"/>
    </row>
    <row r="304" spans="2:6" x14ac:dyDescent="0.2">
      <c r="B304" s="9"/>
      <c r="E304" s="107"/>
      <c r="F304" s="9"/>
    </row>
    <row r="305" spans="2:6" x14ac:dyDescent="0.2">
      <c r="B305" s="9"/>
      <c r="E305" s="107"/>
      <c r="F305" s="9"/>
    </row>
    <row r="306" spans="2:6" x14ac:dyDescent="0.2">
      <c r="B306" s="9"/>
      <c r="E306" s="107"/>
      <c r="F306" s="9"/>
    </row>
    <row r="307" spans="2:6" x14ac:dyDescent="0.2">
      <c r="B307" s="9"/>
      <c r="E307" s="107"/>
      <c r="F307" s="9"/>
    </row>
    <row r="308" spans="2:6" x14ac:dyDescent="0.2">
      <c r="B308" s="9"/>
      <c r="E308" s="107"/>
      <c r="F308" s="9"/>
    </row>
    <row r="309" spans="2:6" x14ac:dyDescent="0.2">
      <c r="B309" s="9"/>
      <c r="E309" s="107"/>
      <c r="F309" s="9"/>
    </row>
    <row r="310" spans="2:6" x14ac:dyDescent="0.2">
      <c r="B310" s="9"/>
      <c r="E310" s="107"/>
      <c r="F310" s="9"/>
    </row>
    <row r="311" spans="2:6" x14ac:dyDescent="0.2">
      <c r="B311" s="9"/>
      <c r="E311" s="107"/>
      <c r="F311" s="9"/>
    </row>
    <row r="312" spans="2:6" x14ac:dyDescent="0.2">
      <c r="B312" s="9"/>
      <c r="E312" s="107"/>
      <c r="F312" s="9"/>
    </row>
    <row r="313" spans="2:6" x14ac:dyDescent="0.2">
      <c r="B313" s="9"/>
      <c r="E313" s="107"/>
      <c r="F313" s="9"/>
    </row>
    <row r="314" spans="2:6" x14ac:dyDescent="0.2">
      <c r="B314" s="9"/>
      <c r="E314" s="107"/>
      <c r="F314" s="9"/>
    </row>
    <row r="315" spans="2:6" x14ac:dyDescent="0.2">
      <c r="B315" s="9"/>
      <c r="E315" s="107"/>
      <c r="F315" s="9"/>
    </row>
    <row r="316" spans="2:6" x14ac:dyDescent="0.2">
      <c r="B316" s="9"/>
      <c r="E316" s="107"/>
      <c r="F316" s="9"/>
    </row>
    <row r="317" spans="2:6" x14ac:dyDescent="0.2">
      <c r="B317" s="9"/>
      <c r="E317" s="107"/>
      <c r="F317" s="9"/>
    </row>
    <row r="318" spans="2:6" x14ac:dyDescent="0.2">
      <c r="B318" s="9"/>
      <c r="E318" s="107"/>
      <c r="F318" s="9"/>
    </row>
    <row r="319" spans="2:6" x14ac:dyDescent="0.2">
      <c r="B319" s="9"/>
      <c r="E319" s="107"/>
      <c r="F319" s="9"/>
    </row>
    <row r="320" spans="2:6" x14ac:dyDescent="0.2">
      <c r="B320" s="9"/>
      <c r="E320" s="107"/>
      <c r="F320" s="9"/>
    </row>
    <row r="321" spans="2:6" x14ac:dyDescent="0.2">
      <c r="B321" s="9"/>
      <c r="E321" s="107"/>
      <c r="F321" s="9"/>
    </row>
    <row r="322" spans="2:6" x14ac:dyDescent="0.2">
      <c r="B322" s="9"/>
      <c r="E322" s="107"/>
      <c r="F322" s="9"/>
    </row>
    <row r="323" spans="2:6" x14ac:dyDescent="0.2">
      <c r="B323" s="9"/>
      <c r="E323" s="107"/>
      <c r="F323" s="9"/>
    </row>
    <row r="324" spans="2:6" x14ac:dyDescent="0.2">
      <c r="B324" s="9"/>
      <c r="E324" s="107"/>
      <c r="F324" s="9"/>
    </row>
    <row r="325" spans="2:6" x14ac:dyDescent="0.2">
      <c r="B325" s="9"/>
      <c r="E325" s="107"/>
      <c r="F325" s="9"/>
    </row>
    <row r="326" spans="2:6" x14ac:dyDescent="0.2">
      <c r="B326" s="9"/>
      <c r="E326" s="107"/>
      <c r="F326" s="9"/>
    </row>
    <row r="327" spans="2:6" x14ac:dyDescent="0.2">
      <c r="B327" s="9"/>
      <c r="E327" s="107"/>
      <c r="F327" s="9"/>
    </row>
    <row r="328" spans="2:6" x14ac:dyDescent="0.2">
      <c r="B328" s="9"/>
      <c r="E328" s="107"/>
      <c r="F328" s="9"/>
    </row>
    <row r="329" spans="2:6" x14ac:dyDescent="0.2">
      <c r="B329" s="9"/>
      <c r="E329" s="107"/>
      <c r="F329" s="9"/>
    </row>
    <row r="330" spans="2:6" x14ac:dyDescent="0.2">
      <c r="B330" s="9"/>
      <c r="E330" s="107"/>
      <c r="F330" s="9"/>
    </row>
    <row r="331" spans="2:6" x14ac:dyDescent="0.2">
      <c r="B331" s="9"/>
      <c r="E331" s="107"/>
      <c r="F331" s="9"/>
    </row>
    <row r="332" spans="2:6" x14ac:dyDescent="0.2">
      <c r="B332" s="9"/>
      <c r="E332" s="107"/>
      <c r="F332" s="9"/>
    </row>
    <row r="333" spans="2:6" x14ac:dyDescent="0.2">
      <c r="B333" s="9"/>
      <c r="E333" s="107"/>
      <c r="F333" s="9"/>
    </row>
    <row r="334" spans="2:6" x14ac:dyDescent="0.2">
      <c r="B334" s="9"/>
      <c r="E334" s="107"/>
      <c r="F334" s="9"/>
    </row>
    <row r="335" spans="2:6" x14ac:dyDescent="0.2">
      <c r="B335" s="9"/>
      <c r="E335" s="107"/>
      <c r="F335" s="9"/>
    </row>
    <row r="336" spans="2:6" x14ac:dyDescent="0.2">
      <c r="B336" s="9"/>
      <c r="E336" s="107"/>
      <c r="F336" s="9"/>
    </row>
    <row r="337" spans="2:6" x14ac:dyDescent="0.2">
      <c r="B337" s="9"/>
      <c r="E337" s="107"/>
      <c r="F337" s="9"/>
    </row>
    <row r="338" spans="2:6" x14ac:dyDescent="0.2">
      <c r="B338" s="9"/>
      <c r="E338" s="107"/>
      <c r="F338" s="9"/>
    </row>
    <row r="339" spans="2:6" x14ac:dyDescent="0.2">
      <c r="B339" s="9"/>
      <c r="E339" s="107"/>
      <c r="F339" s="9"/>
    </row>
    <row r="340" spans="2:6" x14ac:dyDescent="0.2">
      <c r="B340" s="9"/>
      <c r="E340" s="107"/>
      <c r="F340" s="9"/>
    </row>
    <row r="341" spans="2:6" x14ac:dyDescent="0.2">
      <c r="B341" s="9"/>
      <c r="E341" s="107"/>
      <c r="F341" s="9"/>
    </row>
    <row r="342" spans="2:6" x14ac:dyDescent="0.2">
      <c r="B342" s="9"/>
      <c r="E342" s="107"/>
      <c r="F342" s="9"/>
    </row>
    <row r="343" spans="2:6" x14ac:dyDescent="0.2">
      <c r="B343" s="9"/>
      <c r="E343" s="107"/>
      <c r="F343" s="9"/>
    </row>
    <row r="344" spans="2:6" x14ac:dyDescent="0.2">
      <c r="B344" s="9"/>
      <c r="E344" s="107"/>
      <c r="F344" s="9"/>
    </row>
    <row r="345" spans="2:6" x14ac:dyDescent="0.2">
      <c r="B345" s="9"/>
      <c r="E345" s="107"/>
      <c r="F345" s="9"/>
    </row>
    <row r="346" spans="2:6" x14ac:dyDescent="0.2">
      <c r="B346" s="9"/>
      <c r="E346" s="107"/>
      <c r="F346" s="9"/>
    </row>
    <row r="347" spans="2:6" x14ac:dyDescent="0.2">
      <c r="B347" s="9"/>
      <c r="E347" s="107"/>
      <c r="F347" s="9"/>
    </row>
    <row r="348" spans="2:6" x14ac:dyDescent="0.2">
      <c r="B348" s="9"/>
      <c r="E348" s="107"/>
      <c r="F348" s="9"/>
    </row>
    <row r="349" spans="2:6" x14ac:dyDescent="0.2">
      <c r="B349" s="9"/>
      <c r="E349" s="107"/>
      <c r="F349" s="9"/>
    </row>
    <row r="350" spans="2:6" x14ac:dyDescent="0.2">
      <c r="B350" s="9"/>
      <c r="E350" s="107"/>
      <c r="F350" s="9"/>
    </row>
    <row r="351" spans="2:6" x14ac:dyDescent="0.2">
      <c r="B351" s="9"/>
      <c r="E351" s="107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5" type="noConversion"/>
  <hyperlinks>
    <hyperlink ref="A3" r:id="rId1" xr:uid="{00000000-0004-0000-0200-000000000000}"/>
    <hyperlink ref="P19" r:id="rId2" display="http://www.konkoly.hu/cgi-bin/IBVS?4753" xr:uid="{00000000-0004-0000-0200-000001000000}"/>
    <hyperlink ref="P20" r:id="rId3" display="http://www.konkoly.hu/cgi-bin/IBVS?4753" xr:uid="{00000000-0004-0000-0200-000002000000}"/>
    <hyperlink ref="P21" r:id="rId4" display="http://www.konkoly.hu/cgi-bin/IBVS?4753" xr:uid="{00000000-0004-0000-0200-000003000000}"/>
    <hyperlink ref="P22" r:id="rId5" display="http://www.konkoly.hu/cgi-bin/IBVS?4753" xr:uid="{00000000-0004-0000-0200-000004000000}"/>
    <hyperlink ref="P23" r:id="rId6" display="http://www.konkoly.hu/cgi-bin/IBVS?4753" xr:uid="{00000000-0004-0000-0200-000005000000}"/>
    <hyperlink ref="P24" r:id="rId7" display="http://www.konkoly.hu/cgi-bin/IBVS?4753" xr:uid="{00000000-0004-0000-0200-000006000000}"/>
    <hyperlink ref="P74" r:id="rId8" display="http://www.konkoly.hu/cgi-bin/IBVS?5040" xr:uid="{00000000-0004-0000-0200-000007000000}"/>
    <hyperlink ref="P27" r:id="rId9" display="http://var.astro.cz/oejv/issues/oejv0074.pdf" xr:uid="{00000000-0004-0000-0200-000008000000}"/>
    <hyperlink ref="P76" r:id="rId10" display="http://www.konkoly.hu/cgi-bin/IBVS?5371" xr:uid="{00000000-0004-0000-0200-000009000000}"/>
    <hyperlink ref="P77" r:id="rId11" display="http://www.konkoly.hu/cgi-bin/IBVS?5676" xr:uid="{00000000-0004-0000-0200-00000A000000}"/>
    <hyperlink ref="P29" r:id="rId12" display="http://www.konkoly.hu/cgi-bin/IBVS?5676" xr:uid="{00000000-0004-0000-0200-00000B000000}"/>
    <hyperlink ref="P30" r:id="rId13" display="http://www.konkoly.hu/cgi-bin/IBVS?5676" xr:uid="{00000000-0004-0000-0200-00000C000000}"/>
    <hyperlink ref="P31" r:id="rId14" display="http://www.konkoly.hu/cgi-bin/IBVS?5502" xr:uid="{00000000-0004-0000-0200-00000D000000}"/>
    <hyperlink ref="P33" r:id="rId15" display="http://var.astro.cz/oejv/issues/oejv0003.pdf" xr:uid="{00000000-0004-0000-0200-00000E000000}"/>
    <hyperlink ref="P78" r:id="rId16" display="http://var.astro.cz/oejv/issues/oejv0003.pdf" xr:uid="{00000000-0004-0000-0200-00000F000000}"/>
    <hyperlink ref="P34" r:id="rId17" display="http://www.konkoly.hu/cgi-bin/IBVS?5677" xr:uid="{00000000-0004-0000-0200-000010000000}"/>
    <hyperlink ref="P79" r:id="rId18" display="http://www.konkoly.hu/cgi-bin/IBVS?5741" xr:uid="{00000000-0004-0000-0200-000011000000}"/>
    <hyperlink ref="P35" r:id="rId19" display="http://www.konkoly.hu/cgi-bin/IBVS?5795" xr:uid="{00000000-0004-0000-0200-000012000000}"/>
    <hyperlink ref="P36" r:id="rId20" display="http://www.bav-astro.de/sfs/BAVM_link.php?BAVMnr=234" xr:uid="{00000000-0004-0000-0200-000013000000}"/>
    <hyperlink ref="P80" r:id="rId21" display="http://www.bav-astro.de/sfs/BAVM_link.php?BAVMnr=193" xr:uid="{00000000-0004-0000-0200-000014000000}"/>
    <hyperlink ref="P81" r:id="rId22" display="http://var.astro.cz/oejv/issues/oejv0094.pdf" xr:uid="{00000000-0004-0000-0200-000015000000}"/>
    <hyperlink ref="P82" r:id="rId23" display="http://var.astro.cz/oejv/issues/oejv0107.pdf" xr:uid="{00000000-0004-0000-0200-000016000000}"/>
    <hyperlink ref="P83" r:id="rId24" display="http://var.astro.cz/oejv/issues/oejv0107.pdf" xr:uid="{00000000-0004-0000-0200-000017000000}"/>
    <hyperlink ref="P37" r:id="rId25" display="http://www.konkoly.hu/cgi-bin/IBVS?5917" xr:uid="{00000000-0004-0000-0200-000018000000}"/>
    <hyperlink ref="P84" r:id="rId26" display="http://www.bav-astro.de/sfs/BAVM_link.php?BAVMnr=212" xr:uid="{00000000-0004-0000-0200-000019000000}"/>
    <hyperlink ref="P85" r:id="rId27" display="http://www.bav-astro.de/sfs/BAVM_link.php?BAVMnr=212" xr:uid="{00000000-0004-0000-0200-00001A000000}"/>
    <hyperlink ref="P38" r:id="rId28" display="http://www.konkoly.hu/cgi-bin/IBVS?5920" xr:uid="{00000000-0004-0000-0200-00001B000000}"/>
    <hyperlink ref="P39" r:id="rId29" display="http://var.astro.cz/oejv/issues/oejv0160.pdf" xr:uid="{00000000-0004-0000-0200-00001C000000}"/>
    <hyperlink ref="P40" r:id="rId30" display="http://var.astro.cz/oejv/issues/oejv0160.pdf" xr:uid="{00000000-0004-0000-0200-00001D000000}"/>
    <hyperlink ref="P86" r:id="rId31" display="http://www.bav-astro.de/sfs/BAVM_link.php?BAVMnr=225" xr:uid="{00000000-0004-0000-0200-00001E000000}"/>
    <hyperlink ref="P87" r:id="rId32" display="http://www.bav-astro.de/sfs/BAVM_link.php?BAVMnr=225" xr:uid="{00000000-0004-0000-0200-00001F000000}"/>
    <hyperlink ref="P41" r:id="rId33" display="http://www.konkoly.hu/cgi-bin/IBVS?6011" xr:uid="{00000000-0004-0000-0200-000020000000}"/>
    <hyperlink ref="P42" r:id="rId34" display="http://var.astro.cz/oejv/issues/oejv0160.pdf" xr:uid="{00000000-0004-0000-0200-00002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75"/>
  <sheetViews>
    <sheetView workbookViewId="0">
      <selection activeCell="A62" sqref="A62:D106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39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 t="shared" ref="W2:W23" si="0">+D$11+D$12*V2+D$13*V2^2</f>
        <v>5.6592484012771685E-2</v>
      </c>
    </row>
    <row r="3" spans="1:23" x14ac:dyDescent="0.2">
      <c r="V3">
        <v>-36000</v>
      </c>
      <c r="W3">
        <f t="shared" si="0"/>
        <v>5.5166629806637307E-2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5.3353281744264291E-2</v>
      </c>
    </row>
    <row r="5" spans="1:23" ht="13.5" thickTop="1" x14ac:dyDescent="0.2">
      <c r="A5" s="10" t="s">
        <v>53</v>
      </c>
      <c r="B5" s="8"/>
      <c r="C5" s="11">
        <v>8</v>
      </c>
      <c r="D5" s="8" t="s">
        <v>54</v>
      </c>
      <c r="E5" s="8"/>
      <c r="V5">
        <v>-30000</v>
      </c>
      <c r="W5">
        <f t="shared" si="0"/>
        <v>5.115243982565261E-2</v>
      </c>
    </row>
    <row r="6" spans="1:23" x14ac:dyDescent="0.2">
      <c r="A6" s="5" t="s">
        <v>20</v>
      </c>
      <c r="V6">
        <v>-27000</v>
      </c>
      <c r="W6">
        <f t="shared" si="0"/>
        <v>4.8564104050802276E-2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4.5588274419713276E-2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4.2224950932385624E-2</v>
      </c>
    </row>
    <row r="9" spans="1:23" x14ac:dyDescent="0.2">
      <c r="A9" s="25" t="s">
        <v>59</v>
      </c>
      <c r="C9" s="26">
        <v>27</v>
      </c>
      <c r="D9" s="29" t="str">
        <f>"F"&amp;C9</f>
        <v>F27</v>
      </c>
      <c r="E9" s="30" t="str">
        <f>"G"&amp;C9</f>
        <v>G27</v>
      </c>
      <c r="V9">
        <v>-18000</v>
      </c>
      <c r="W9">
        <f t="shared" si="0"/>
        <v>3.8474133588819306E-2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3.4335822389014337E-2</v>
      </c>
    </row>
    <row r="11" spans="1:23" x14ac:dyDescent="0.2">
      <c r="A11" s="8" t="s">
        <v>21</v>
      </c>
      <c r="B11" s="8"/>
      <c r="C11" s="23">
        <f ca="1">INTERCEPT(INDIRECT($E$9):G995,INDIRECT($D$9):F995)</f>
        <v>1.5024289688457593E-2</v>
      </c>
      <c r="D11" s="9">
        <f>+E11*F11</f>
        <v>7.8318585464096247E-3</v>
      </c>
      <c r="E11" s="31">
        <v>7.8318585464096247E-3</v>
      </c>
      <c r="F11">
        <v>1</v>
      </c>
      <c r="V11">
        <v>-12000</v>
      </c>
      <c r="W11">
        <f t="shared" si="0"/>
        <v>2.9810017332970711E-2</v>
      </c>
    </row>
    <row r="12" spans="1:23" x14ac:dyDescent="0.2">
      <c r="A12" s="8" t="s">
        <v>22</v>
      </c>
      <c r="B12" s="8"/>
      <c r="C12" s="23">
        <f ca="1">SLOPE(INDIRECT($E$9):G995,INDIRECT($D$9):F995)</f>
        <v>-2.8968028077791141E-6</v>
      </c>
      <c r="D12" s="9">
        <f>+E12*F12</f>
        <v>-2.0898424697058623E-6</v>
      </c>
      <c r="E12" s="32">
        <v>-2.0898424697058621E-2</v>
      </c>
      <c r="F12" s="33">
        <v>1E-4</v>
      </c>
      <c r="V12">
        <v>-9000</v>
      </c>
      <c r="W12">
        <f t="shared" si="0"/>
        <v>2.4896718420688423E-2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-2.1527436457703201E-11</v>
      </c>
      <c r="E13" s="34">
        <v>-2.1527436457703199E-2</v>
      </c>
      <c r="F13" s="33">
        <v>1.0000000000000001E-9</v>
      </c>
      <c r="V13">
        <v>-6000</v>
      </c>
      <c r="W13">
        <f t="shared" si="0"/>
        <v>1.9595925652167483E-2</v>
      </c>
    </row>
    <row r="14" spans="1:23" x14ac:dyDescent="0.2">
      <c r="A14" s="8"/>
      <c r="B14" s="8"/>
      <c r="C14" s="8"/>
      <c r="E14">
        <f>SUM(R21:R950)</f>
        <v>5.2335182648069059E-5</v>
      </c>
      <c r="V14">
        <v>-3000</v>
      </c>
      <c r="W14">
        <f t="shared" si="0"/>
        <v>1.3907639027407881E-2</v>
      </c>
    </row>
    <row r="15" spans="1:23" x14ac:dyDescent="0.2">
      <c r="A15" s="12" t="s">
        <v>24</v>
      </c>
      <c r="B15" s="8"/>
      <c r="C15" s="13">
        <f ca="1">(C7+C11)+(C8+C12)*INT(MAX(F21:F3536))</f>
        <v>56269.033359709014</v>
      </c>
      <c r="D15" s="24">
        <f>+C7+INT(MAX(F21:F1588))*C8+D11+D12*INT(MAX(F21:F4023))+D13*INT(MAX(F21:F4050)^2)</f>
        <v>56269.03287853935</v>
      </c>
      <c r="E15" s="14" t="s">
        <v>66</v>
      </c>
      <c r="F15" s="11">
        <v>1</v>
      </c>
      <c r="V15">
        <v>0</v>
      </c>
      <c r="W15">
        <f t="shared" si="0"/>
        <v>7.8318585464096247E-3</v>
      </c>
    </row>
    <row r="16" spans="1:23" x14ac:dyDescent="0.2">
      <c r="A16" s="16" t="s">
        <v>5</v>
      </c>
      <c r="B16" s="8"/>
      <c r="C16" s="17">
        <f ca="1">+C8+C12</f>
        <v>0.42439305319719223</v>
      </c>
      <c r="D16" s="24">
        <f>+C8+D12+2*D13*MAX(F21:F896)</f>
        <v>0.42439278255864354</v>
      </c>
      <c r="E16" s="14" t="s">
        <v>55</v>
      </c>
      <c r="F16" s="15">
        <f ca="1">NOW()+15018.5+$C$5/24</f>
        <v>60368.298932638892</v>
      </c>
      <c r="V16">
        <v>3000</v>
      </c>
      <c r="W16">
        <f t="shared" si="0"/>
        <v>1.3685842091727093E-3</v>
      </c>
    </row>
    <row r="17" spans="1:34" ht="13.5" thickBot="1" x14ac:dyDescent="0.25">
      <c r="A17" s="14" t="s">
        <v>49</v>
      </c>
      <c r="B17" s="8"/>
      <c r="C17" s="8">
        <f>COUNT(C21:C2194)</f>
        <v>86</v>
      </c>
      <c r="E17" s="14" t="s">
        <v>67</v>
      </c>
      <c r="F17" s="15">
        <f ca="1">ROUND(2*(F16-$C$7)/$C$8,0)/2+F15</f>
        <v>34688</v>
      </c>
      <c r="V17">
        <v>6000</v>
      </c>
      <c r="W17">
        <f t="shared" si="0"/>
        <v>-5.4821839843028639E-3</v>
      </c>
    </row>
    <row r="18" spans="1:34" ht="14.25" thickTop="1" thickBot="1" x14ac:dyDescent="0.25">
      <c r="A18" s="5" t="s">
        <v>72</v>
      </c>
      <c r="C18" s="35">
        <f ca="1">+C15</f>
        <v>56269.033359709014</v>
      </c>
      <c r="D18" s="36">
        <f ca="1">C16</f>
        <v>0.42439305319719223</v>
      </c>
      <c r="E18" s="14" t="s">
        <v>56</v>
      </c>
      <c r="F18" s="24">
        <f ca="1">ROUND(2*(F16-$C$15)/$C$16,0)/2+F15</f>
        <v>9660</v>
      </c>
      <c r="V18">
        <v>9000</v>
      </c>
      <c r="W18">
        <f t="shared" si="0"/>
        <v>-1.2720446034017093E-2</v>
      </c>
    </row>
    <row r="19" spans="1:34" ht="13.5" thickBot="1" x14ac:dyDescent="0.25">
      <c r="A19" s="5" t="s">
        <v>73</v>
      </c>
      <c r="C19" s="37">
        <f>+D15</f>
        <v>56269.03287853935</v>
      </c>
      <c r="D19" s="38">
        <f>+D16</f>
        <v>0.42439278255864354</v>
      </c>
      <c r="E19" s="14" t="s">
        <v>57</v>
      </c>
      <c r="F19" s="18">
        <f ca="1">+$C$15+$C$16*F18-15018.5-$C$5/24</f>
        <v>45349.836920260554</v>
      </c>
      <c r="M19" t="s">
        <v>6</v>
      </c>
      <c r="V19">
        <v>12000</v>
      </c>
      <c r="W19">
        <f t="shared" si="0"/>
        <v>-2.0346201939969982E-2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14</v>
      </c>
      <c r="I20" s="6" t="s">
        <v>46</v>
      </c>
      <c r="J20" s="6" t="s">
        <v>40</v>
      </c>
      <c r="K20" s="6" t="s">
        <v>31</v>
      </c>
      <c r="L20" s="6" t="s">
        <v>41</v>
      </c>
      <c r="M20" s="6" t="s">
        <v>28</v>
      </c>
      <c r="N20" s="39" t="s">
        <v>74</v>
      </c>
      <c r="O20" s="7" t="s">
        <v>29</v>
      </c>
      <c r="P20" s="40" t="s">
        <v>75</v>
      </c>
      <c r="Q20" s="41" t="s">
        <v>76</v>
      </c>
      <c r="R20" s="40" t="s">
        <v>77</v>
      </c>
      <c r="S20" s="42" t="s">
        <v>78</v>
      </c>
      <c r="V20">
        <v>15000</v>
      </c>
      <c r="W20">
        <f t="shared" si="0"/>
        <v>-2.8359451702161531E-2</v>
      </c>
    </row>
    <row r="21" spans="1:34" ht="13.5" thickTop="1" x14ac:dyDescent="0.2">
      <c r="A21" s="19" t="s">
        <v>16</v>
      </c>
      <c r="B21" s="19"/>
      <c r="C21" s="20">
        <v>28751.309000000001</v>
      </c>
      <c r="D21" s="20" t="s">
        <v>17</v>
      </c>
      <c r="E21" s="19">
        <f t="shared" ref="E21:E61" si="1">(C21-C$7)/C$8</f>
        <v>-39811.878506380657</v>
      </c>
      <c r="F21" s="19">
        <f t="shared" ref="F21:F61" si="2">ROUND(2*E21,0)/2</f>
        <v>-39812</v>
      </c>
      <c r="G21" s="19">
        <f>C21-(C$7+F21*C$8)</f>
        <v>5.1561399999627611E-2</v>
      </c>
      <c r="H21" s="19">
        <f>G21</f>
        <v>5.1561399999627611E-2</v>
      </c>
      <c r="I21" s="19"/>
      <c r="J21" s="19"/>
      <c r="K21" s="19"/>
      <c r="L21" s="19"/>
      <c r="M21" s="19"/>
      <c r="N21" s="43">
        <f t="shared" ref="N21:N61" si="3">+D$11+D$12*F21+D$13*F21^2</f>
        <v>5.6911780396623993E-2</v>
      </c>
      <c r="O21" s="44">
        <f t="shared" ref="O21:O61" si="4">+C21-15018.5</f>
        <v>13732.809000000001</v>
      </c>
      <c r="P21" s="45">
        <f>+(N21-G21)^2</f>
        <v>2.8626570392563162E-5</v>
      </c>
      <c r="Q21" s="47">
        <v>0.2</v>
      </c>
      <c r="R21" s="45">
        <f t="shared" ref="R21:R58" si="5">+Q21*P21</f>
        <v>5.7253140785126325E-6</v>
      </c>
      <c r="S21" s="46"/>
      <c r="V21">
        <v>18000</v>
      </c>
      <c r="W21">
        <f t="shared" si="0"/>
        <v>-3.6760195320591729E-2</v>
      </c>
    </row>
    <row r="22" spans="1:34" x14ac:dyDescent="0.2">
      <c r="A22" s="19" t="s">
        <v>70</v>
      </c>
      <c r="B22" s="19"/>
      <c r="C22" s="20">
        <v>34290.529000000002</v>
      </c>
      <c r="D22" s="20"/>
      <c r="E22" s="19">
        <f t="shared" si="1"/>
        <v>-26759.868938428837</v>
      </c>
      <c r="F22" s="19">
        <f t="shared" si="2"/>
        <v>-26760</v>
      </c>
      <c r="G22" s="19">
        <f>C22-(C$7+F22*C$8)</f>
        <v>5.5621999999857508E-2</v>
      </c>
      <c r="I22" s="19"/>
      <c r="J22" s="19"/>
      <c r="K22" s="19"/>
      <c r="L22" s="19">
        <f>G22</f>
        <v>5.5621999999857508E-2</v>
      </c>
      <c r="M22" s="19"/>
      <c r="N22" s="43">
        <f t="shared" si="3"/>
        <v>4.8340297454224745E-2</v>
      </c>
      <c r="O22" s="21">
        <f t="shared" si="4"/>
        <v>19272.029000000002</v>
      </c>
      <c r="P22" s="45">
        <f>+(N22-G22)^2</f>
        <v>5.3023191963074651E-5</v>
      </c>
      <c r="Q22" s="47">
        <v>0.1</v>
      </c>
      <c r="R22" s="45">
        <f t="shared" si="5"/>
        <v>5.3023191963074651E-6</v>
      </c>
      <c r="V22">
        <v>21000</v>
      </c>
      <c r="W22">
        <f t="shared" si="0"/>
        <v>-4.5548432795260593E-2</v>
      </c>
    </row>
    <row r="23" spans="1:34" x14ac:dyDescent="0.2">
      <c r="A23" s="19" t="s">
        <v>71</v>
      </c>
      <c r="B23" s="19"/>
      <c r="C23" s="20">
        <v>34337.207999999999</v>
      </c>
      <c r="D23" s="20"/>
      <c r="E23" s="19">
        <f t="shared" si="1"/>
        <v>-26649.879670152372</v>
      </c>
      <c r="F23" s="19">
        <f t="shared" si="2"/>
        <v>-26650</v>
      </c>
      <c r="G23" s="19">
        <f>C23-(C$7+F23*C$8)</f>
        <v>5.1067499996861443E-2</v>
      </c>
      <c r="I23" s="19"/>
      <c r="J23" s="19"/>
      <c r="K23" s="19"/>
      <c r="L23" s="19">
        <f>G23</f>
        <v>5.1067499996861443E-2</v>
      </c>
      <c r="M23" s="19"/>
      <c r="N23" s="43">
        <f t="shared" si="3"/>
        <v>4.8236890624489742E-2</v>
      </c>
      <c r="O23" s="21">
        <f t="shared" si="4"/>
        <v>19318.707999999999</v>
      </c>
      <c r="P23" s="45">
        <f>+(N23-G23)^2</f>
        <v>8.0123494189585133E-6</v>
      </c>
      <c r="Q23" s="47">
        <v>0.1</v>
      </c>
      <c r="R23" s="45">
        <f t="shared" si="5"/>
        <v>8.0123494189585133E-7</v>
      </c>
      <c r="V23">
        <v>24000</v>
      </c>
      <c r="W23">
        <f t="shared" si="0"/>
        <v>-5.4724164126168109E-2</v>
      </c>
    </row>
    <row r="24" spans="1:34" x14ac:dyDescent="0.2">
      <c r="A24" s="19" t="s">
        <v>71</v>
      </c>
      <c r="B24" s="19"/>
      <c r="C24" s="20">
        <v>34395.357000000004</v>
      </c>
      <c r="D24" s="20"/>
      <c r="E24" s="19">
        <f t="shared" si="1"/>
        <v>-26512.863753765785</v>
      </c>
      <c r="F24" s="19">
        <f t="shared" si="2"/>
        <v>-26513</v>
      </c>
      <c r="G24" s="19">
        <f>C24-(C$7+F24*C$8)</f>
        <v>5.7822350005153567E-2</v>
      </c>
      <c r="I24" s="19"/>
      <c r="J24" s="19"/>
      <c r="K24" s="19"/>
      <c r="L24" s="19">
        <f>G24</f>
        <v>5.7822350005153567E-2</v>
      </c>
      <c r="M24" s="19"/>
      <c r="N24" s="43">
        <f t="shared" si="3"/>
        <v>4.8107373651442964E-2</v>
      </c>
      <c r="O24" s="21">
        <f t="shared" si="4"/>
        <v>19376.857000000004</v>
      </c>
      <c r="P24" s="45">
        <f>+(N24-G24)^2</f>
        <v>9.4380765553156161E-5</v>
      </c>
      <c r="Q24" s="47">
        <v>0.1</v>
      </c>
      <c r="R24" s="45">
        <f t="shared" si="5"/>
        <v>9.4380765553156164E-6</v>
      </c>
    </row>
    <row r="25" spans="1:34" x14ac:dyDescent="0.2">
      <c r="A25" s="19" t="s">
        <v>15</v>
      </c>
      <c r="B25" s="22"/>
      <c r="C25" s="20">
        <v>45647.309000000001</v>
      </c>
      <c r="D25" s="20" t="s">
        <v>17</v>
      </c>
      <c r="E25" s="19">
        <f t="shared" si="1"/>
        <v>0</v>
      </c>
      <c r="F25" s="19">
        <f t="shared" si="2"/>
        <v>0</v>
      </c>
      <c r="G25" s="19">
        <f>C25-(C$7+F25*C$8)</f>
        <v>0</v>
      </c>
      <c r="H25" s="19"/>
      <c r="I25" s="19">
        <f>G25</f>
        <v>0</v>
      </c>
      <c r="J25" s="19"/>
      <c r="K25" s="19"/>
      <c r="L25" s="19"/>
      <c r="M25" s="19"/>
      <c r="N25" s="43">
        <f t="shared" si="3"/>
        <v>7.8318585464096247E-3</v>
      </c>
      <c r="O25" s="21">
        <f t="shared" si="4"/>
        <v>30628.809000000001</v>
      </c>
      <c r="P25" s="45">
        <f>+(N25-G25)^2</f>
        <v>6.1338008290969475E-5</v>
      </c>
      <c r="Q25" s="47">
        <v>0.1</v>
      </c>
      <c r="R25" s="45">
        <f t="shared" si="5"/>
        <v>6.133800829096948E-6</v>
      </c>
    </row>
    <row r="26" spans="1:34" x14ac:dyDescent="0.2">
      <c r="A26" s="19" t="s">
        <v>35</v>
      </c>
      <c r="B26" s="22" t="s">
        <v>47</v>
      </c>
      <c r="C26" s="20">
        <v>48490.557000000001</v>
      </c>
      <c r="D26" s="20">
        <v>4.0000000000000001E-3</v>
      </c>
      <c r="E26" s="19">
        <f t="shared" si="1"/>
        <v>6699.5172786168187</v>
      </c>
      <c r="F26" s="19">
        <f t="shared" si="2"/>
        <v>6699.5</v>
      </c>
      <c r="H26" s="19"/>
      <c r="I26" s="19"/>
      <c r="J26" s="19"/>
      <c r="K26" s="19"/>
      <c r="L26" s="19"/>
      <c r="M26" s="19"/>
      <c r="N26" s="43">
        <f t="shared" si="3"/>
        <v>-7.1352634735286887E-3</v>
      </c>
      <c r="O26" s="21">
        <f t="shared" si="4"/>
        <v>33472.057000000001</v>
      </c>
      <c r="P26" s="45">
        <f>+(N26-S26)^2</f>
        <v>2.0932992456135297E-4</v>
      </c>
      <c r="Q26" s="47"/>
      <c r="R26" s="45">
        <f t="shared" si="5"/>
        <v>0</v>
      </c>
      <c r="S26" s="19">
        <f>C26-(C$7+F26*C$8)</f>
        <v>7.332975001190789E-3</v>
      </c>
      <c r="AC26">
        <v>5</v>
      </c>
      <c r="AE26" t="s">
        <v>30</v>
      </c>
      <c r="AH26" t="s">
        <v>32</v>
      </c>
    </row>
    <row r="27" spans="1:34" x14ac:dyDescent="0.2">
      <c r="A27" s="19" t="s">
        <v>36</v>
      </c>
      <c r="B27" s="22"/>
      <c r="C27" s="20">
        <v>48571.383000000002</v>
      </c>
      <c r="D27" s="20">
        <v>8.0000000000000002E-3</v>
      </c>
      <c r="E27" s="19">
        <f t="shared" si="1"/>
        <v>6889.9667869120813</v>
      </c>
      <c r="F27" s="19">
        <f t="shared" si="2"/>
        <v>6890</v>
      </c>
      <c r="H27" s="19"/>
      <c r="I27" s="19"/>
      <c r="J27" s="19"/>
      <c r="K27" s="19"/>
      <c r="L27" s="19"/>
      <c r="M27" s="19"/>
      <c r="N27" s="43">
        <f t="shared" si="3"/>
        <v>-7.5891086861274992E-3</v>
      </c>
      <c r="O27" s="21">
        <f t="shared" si="4"/>
        <v>33552.883000000002</v>
      </c>
      <c r="P27" s="45">
        <f>+(N27-S27)^2</f>
        <v>4.2333127960993624E-5</v>
      </c>
      <c r="Q27" s="47"/>
      <c r="R27" s="45">
        <f t="shared" si="5"/>
        <v>0</v>
      </c>
      <c r="S27" s="19">
        <f>C27-(C$7+F27*C$8)</f>
        <v>-1.4095500002440531E-2</v>
      </c>
      <c r="AC27">
        <v>5</v>
      </c>
      <c r="AE27" t="s">
        <v>30</v>
      </c>
      <c r="AH27" t="s">
        <v>32</v>
      </c>
    </row>
    <row r="28" spans="1:34" x14ac:dyDescent="0.2">
      <c r="A28" s="19" t="s">
        <v>37</v>
      </c>
      <c r="B28" s="22"/>
      <c r="C28" s="20">
        <v>48789.51</v>
      </c>
      <c r="D28" s="20">
        <v>1.2E-2</v>
      </c>
      <c r="E28" s="19">
        <f t="shared" si="1"/>
        <v>7403.9372901649995</v>
      </c>
      <c r="F28" s="19">
        <f t="shared" si="2"/>
        <v>7404</v>
      </c>
      <c r="H28" s="19"/>
      <c r="I28" s="19"/>
      <c r="J28" s="19"/>
      <c r="K28" s="19"/>
      <c r="L28" s="19"/>
      <c r="M28" s="19"/>
      <c r="N28" s="43">
        <f t="shared" si="3"/>
        <v>-8.8214522883936861E-3</v>
      </c>
      <c r="O28" s="21">
        <f t="shared" si="4"/>
        <v>33771.01</v>
      </c>
      <c r="P28" s="45">
        <f>+(N28-S28)^2</f>
        <v>3.1656763711319848E-4</v>
      </c>
      <c r="Q28" s="47"/>
      <c r="R28" s="45">
        <f t="shared" si="5"/>
        <v>0</v>
      </c>
      <c r="S28" s="19">
        <f>C28-(C$7+F28*C$8)</f>
        <v>-2.6613800000632182E-2</v>
      </c>
      <c r="AC28">
        <v>6</v>
      </c>
      <c r="AE28" t="s">
        <v>30</v>
      </c>
      <c r="AH28" t="s">
        <v>32</v>
      </c>
    </row>
    <row r="29" spans="1:34" x14ac:dyDescent="0.2">
      <c r="A29" s="19" t="s">
        <v>38</v>
      </c>
      <c r="B29" s="22"/>
      <c r="C29" s="20">
        <v>48934.25</v>
      </c>
      <c r="D29" s="20">
        <v>1.0999999999999999E-2</v>
      </c>
      <c r="E29" s="19">
        <f t="shared" si="1"/>
        <v>7744.9867276066107</v>
      </c>
      <c r="F29" s="19">
        <f t="shared" si="2"/>
        <v>7745</v>
      </c>
      <c r="G29" s="19">
        <f>C29-(C$7+F29*C$8)</f>
        <v>-5.6327499987673946E-3</v>
      </c>
      <c r="H29" s="19"/>
      <c r="I29" s="19"/>
      <c r="J29" s="19"/>
      <c r="K29" s="19">
        <f>G29</f>
        <v>-5.6327499987673946E-3</v>
      </c>
      <c r="M29" s="19"/>
      <c r="N29" s="43">
        <f t="shared" si="3"/>
        <v>-9.6452951955635167E-3</v>
      </c>
      <c r="O29" s="21">
        <f t="shared" si="4"/>
        <v>33915.75</v>
      </c>
      <c r="P29" s="45">
        <f>+(N29-G29)^2</f>
        <v>1.6100518956331631E-5</v>
      </c>
      <c r="Q29" s="47">
        <v>0.05</v>
      </c>
      <c r="R29" s="45">
        <f t="shared" si="5"/>
        <v>8.050259478165816E-7</v>
      </c>
      <c r="AC29">
        <v>6</v>
      </c>
      <c r="AE29" t="s">
        <v>30</v>
      </c>
      <c r="AH29" t="s">
        <v>32</v>
      </c>
    </row>
    <row r="30" spans="1:34" x14ac:dyDescent="0.2">
      <c r="A30" s="19" t="s">
        <v>39</v>
      </c>
      <c r="B30" s="22" t="s">
        <v>47</v>
      </c>
      <c r="C30" s="20">
        <v>51020.349099999999</v>
      </c>
      <c r="D30" s="20">
        <v>2.9999999999999997E-4</v>
      </c>
      <c r="E30" s="19">
        <f t="shared" si="1"/>
        <v>12660.441505155735</v>
      </c>
      <c r="F30" s="19">
        <f t="shared" si="2"/>
        <v>12660.5</v>
      </c>
      <c r="H30" s="19"/>
      <c r="I30" s="19"/>
      <c r="J30" s="19"/>
      <c r="K30" s="19"/>
      <c r="L30" s="19"/>
      <c r="M30" s="19">
        <f t="shared" ref="M30:M61" ca="1" si="6">+C$11+C$12*F30</f>
        <v>-2.1650682259429885E-2</v>
      </c>
      <c r="N30" s="43">
        <f t="shared" si="3"/>
        <v>-2.2077187378749114E-2</v>
      </c>
      <c r="O30" s="21">
        <f t="shared" si="4"/>
        <v>36001.849099999999</v>
      </c>
      <c r="P30" s="45">
        <f>+(N30-S30)^2</f>
        <v>7.5503368127566237E-6</v>
      </c>
      <c r="Q30" s="47"/>
      <c r="R30" s="45">
        <f t="shared" si="5"/>
        <v>0</v>
      </c>
      <c r="S30" s="19">
        <f>C30-(C$7+F30*C$8)</f>
        <v>-2.4824975000228733E-2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9" t="s">
        <v>15</v>
      </c>
      <c r="B31" s="22"/>
      <c r="C31" s="20">
        <v>51021.838100000001</v>
      </c>
      <c r="D31" s="20" t="s">
        <v>17</v>
      </c>
      <c r="E31" s="19">
        <f t="shared" si="1"/>
        <v>12663.950021200719</v>
      </c>
      <c r="F31" s="19">
        <f t="shared" si="2"/>
        <v>12664</v>
      </c>
      <c r="G31" s="19">
        <f t="shared" ref="G31:G47" si="7">C31-(C$7+F31*C$8)</f>
        <v>-2.1210799997788854E-2</v>
      </c>
      <c r="H31" s="19"/>
      <c r="I31" s="19">
        <f t="shared" ref="I31:I38" si="8">G31</f>
        <v>-2.1210799997788854E-2</v>
      </c>
      <c r="J31" s="19"/>
      <c r="K31" s="19"/>
      <c r="L31" s="19"/>
      <c r="M31" s="19">
        <f t="shared" ca="1" si="6"/>
        <v>-2.1660821069257111E-2</v>
      </c>
      <c r="N31" s="43">
        <f t="shared" si="3"/>
        <v>-2.2086409927869092E-2</v>
      </c>
      <c r="O31" s="21">
        <f t="shared" si="4"/>
        <v>36003.338100000001</v>
      </c>
      <c r="P31" s="45">
        <f t="shared" ref="P31:P47" si="9">+(N31-G31)^2</f>
        <v>7.6669274965511917E-7</v>
      </c>
      <c r="Q31" s="47">
        <v>1</v>
      </c>
      <c r="R31" s="45">
        <f t="shared" si="5"/>
        <v>7.6669274965511917E-7</v>
      </c>
    </row>
    <row r="32" spans="1:34" x14ac:dyDescent="0.2">
      <c r="A32" s="19" t="s">
        <v>15</v>
      </c>
      <c r="B32" s="22"/>
      <c r="C32" s="20">
        <v>51022.896999999997</v>
      </c>
      <c r="D32" s="20" t="s">
        <v>17</v>
      </c>
      <c r="E32" s="19">
        <f t="shared" si="1"/>
        <v>12666.445096848818</v>
      </c>
      <c r="F32" s="19">
        <f t="shared" si="2"/>
        <v>12666.5</v>
      </c>
      <c r="G32" s="19">
        <f t="shared" si="7"/>
        <v>-2.3300675005884841E-2</v>
      </c>
      <c r="H32" s="19"/>
      <c r="I32" s="19">
        <f t="shared" si="8"/>
        <v>-2.3300675005884841E-2</v>
      </c>
      <c r="J32" s="19"/>
      <c r="K32" s="19"/>
      <c r="L32" s="19"/>
      <c r="M32" s="19">
        <f t="shared" ca="1" si="6"/>
        <v>-2.1668063076276556E-2</v>
      </c>
      <c r="N32" s="43">
        <f t="shared" si="3"/>
        <v>-2.2092997785866333E-2</v>
      </c>
      <c r="O32" s="21">
        <f t="shared" si="4"/>
        <v>36004.396999999997</v>
      </c>
      <c r="P32" s="45">
        <f t="shared" si="9"/>
        <v>1.4584842677516309E-6</v>
      </c>
      <c r="Q32" s="47">
        <v>1</v>
      </c>
      <c r="R32" s="45">
        <f t="shared" si="5"/>
        <v>1.4584842677516309E-6</v>
      </c>
    </row>
    <row r="33" spans="1:19" x14ac:dyDescent="0.2">
      <c r="A33" s="19" t="s">
        <v>15</v>
      </c>
      <c r="B33" s="22"/>
      <c r="C33" s="20">
        <v>51069.793299999998</v>
      </c>
      <c r="D33" s="20" t="s">
        <v>17</v>
      </c>
      <c r="E33" s="19">
        <f t="shared" si="1"/>
        <v>12776.946386976586</v>
      </c>
      <c r="F33" s="19">
        <f t="shared" si="2"/>
        <v>12777</v>
      </c>
      <c r="G33" s="19">
        <f t="shared" si="7"/>
        <v>-2.2753150005883072E-2</v>
      </c>
      <c r="H33" s="19"/>
      <c r="I33" s="19">
        <f t="shared" si="8"/>
        <v>-2.2753150005883072E-2</v>
      </c>
      <c r="J33" s="19"/>
      <c r="K33" s="19"/>
      <c r="L33" s="19"/>
      <c r="M33" s="19">
        <f t="shared" ca="1" si="6"/>
        <v>-2.1988159786536149E-2</v>
      </c>
      <c r="N33" s="43">
        <f t="shared" si="3"/>
        <v>-2.2384449911679857E-2</v>
      </c>
      <c r="O33" s="21">
        <f t="shared" si="4"/>
        <v>36051.293299999998</v>
      </c>
      <c r="P33" s="45">
        <f t="shared" si="9"/>
        <v>1.3593975946545907E-7</v>
      </c>
      <c r="Q33" s="47">
        <v>1</v>
      </c>
      <c r="R33" s="45">
        <f t="shared" si="5"/>
        <v>1.3593975946545907E-7</v>
      </c>
    </row>
    <row r="34" spans="1:19" x14ac:dyDescent="0.2">
      <c r="A34" s="19" t="s">
        <v>15</v>
      </c>
      <c r="B34" s="22"/>
      <c r="C34" s="20">
        <v>51070.8534</v>
      </c>
      <c r="D34" s="20" t="s">
        <v>17</v>
      </c>
      <c r="E34" s="19">
        <f t="shared" si="1"/>
        <v>12779.444290172889</v>
      </c>
      <c r="F34" s="19">
        <f t="shared" si="2"/>
        <v>12779.5</v>
      </c>
      <c r="G34" s="19">
        <f t="shared" si="7"/>
        <v>-2.3643025000637863E-2</v>
      </c>
      <c r="H34" s="19"/>
      <c r="I34" s="19">
        <f t="shared" si="8"/>
        <v>-2.3643025000637863E-2</v>
      </c>
      <c r="J34" s="19"/>
      <c r="K34" s="19"/>
      <c r="L34" s="19"/>
      <c r="M34" s="19">
        <f t="shared" ca="1" si="6"/>
        <v>-2.1995401793555594E-2</v>
      </c>
      <c r="N34" s="43">
        <f t="shared" si="3"/>
        <v>-2.2391049932678705E-2</v>
      </c>
      <c r="O34" s="21">
        <f t="shared" si="4"/>
        <v>36052.3534</v>
      </c>
      <c r="P34" s="45">
        <f t="shared" si="9"/>
        <v>1.5674415707913385E-6</v>
      </c>
      <c r="Q34" s="47">
        <v>1</v>
      </c>
      <c r="R34" s="45">
        <f t="shared" si="5"/>
        <v>1.5674415707913385E-6</v>
      </c>
    </row>
    <row r="35" spans="1:19" x14ac:dyDescent="0.2">
      <c r="A35" s="19" t="s">
        <v>15</v>
      </c>
      <c r="B35" s="22"/>
      <c r="C35" s="20">
        <v>51074.672500000001</v>
      </c>
      <c r="D35" s="20" t="s">
        <v>17</v>
      </c>
      <c r="E35" s="19">
        <f t="shared" si="1"/>
        <v>12788.443197914587</v>
      </c>
      <c r="F35" s="19">
        <f t="shared" si="2"/>
        <v>12788.5</v>
      </c>
      <c r="G35" s="19">
        <f t="shared" si="7"/>
        <v>-2.4106575001496822E-2</v>
      </c>
      <c r="H35" s="19"/>
      <c r="I35" s="19">
        <f t="shared" si="8"/>
        <v>-2.4106575001496822E-2</v>
      </c>
      <c r="J35" s="19"/>
      <c r="K35" s="19"/>
      <c r="L35" s="19"/>
      <c r="M35" s="19">
        <f t="shared" ca="1" si="6"/>
        <v>-2.2021473018825607E-2</v>
      </c>
      <c r="N35" s="43">
        <f t="shared" si="3"/>
        <v>-2.2414812236364212E-2</v>
      </c>
      <c r="O35" s="21">
        <f t="shared" si="4"/>
        <v>36056.172500000001</v>
      </c>
      <c r="P35" s="45">
        <f t="shared" si="9"/>
        <v>2.8620612534891328E-6</v>
      </c>
      <c r="Q35" s="47">
        <v>1</v>
      </c>
      <c r="R35" s="45">
        <f t="shared" si="5"/>
        <v>2.8620612534891328E-6</v>
      </c>
    </row>
    <row r="36" spans="1:19" x14ac:dyDescent="0.2">
      <c r="A36" s="19" t="s">
        <v>15</v>
      </c>
      <c r="B36" s="22"/>
      <c r="C36" s="20">
        <v>51074.885399999999</v>
      </c>
      <c r="D36" s="20" t="s">
        <v>17</v>
      </c>
      <c r="E36" s="19">
        <f t="shared" si="1"/>
        <v>12788.944852089182</v>
      </c>
      <c r="F36" s="19">
        <f t="shared" si="2"/>
        <v>12789</v>
      </c>
      <c r="G36" s="19">
        <f t="shared" si="7"/>
        <v>-2.340455000376096E-2</v>
      </c>
      <c r="H36" s="19"/>
      <c r="I36" s="19">
        <f t="shared" si="8"/>
        <v>-2.340455000376096E-2</v>
      </c>
      <c r="J36" s="19"/>
      <c r="K36" s="19"/>
      <c r="L36" s="19"/>
      <c r="M36" s="19">
        <f t="shared" ca="1" si="6"/>
        <v>-2.2022921420229498E-2</v>
      </c>
      <c r="N36" s="43">
        <f t="shared" si="3"/>
        <v>-2.2416132466602061E-2</v>
      </c>
      <c r="O36" s="21">
        <f t="shared" si="4"/>
        <v>36056.385399999999</v>
      </c>
      <c r="P36" s="45">
        <f t="shared" si="9"/>
        <v>9.7696922776326371E-7</v>
      </c>
      <c r="Q36" s="47">
        <v>1</v>
      </c>
      <c r="R36" s="45">
        <f t="shared" si="5"/>
        <v>9.7696922776326371E-7</v>
      </c>
    </row>
    <row r="37" spans="1:19" x14ac:dyDescent="0.2">
      <c r="A37" s="19" t="s">
        <v>15</v>
      </c>
      <c r="B37" s="22"/>
      <c r="C37" s="20">
        <v>51156.3698</v>
      </c>
      <c r="D37" s="20" t="s">
        <v>17</v>
      </c>
      <c r="E37" s="19">
        <f t="shared" si="1"/>
        <v>12980.945741824347</v>
      </c>
      <c r="F37" s="19">
        <f t="shared" si="2"/>
        <v>12981</v>
      </c>
      <c r="G37" s="19">
        <f t="shared" si="7"/>
        <v>-2.3026950002531521E-2</v>
      </c>
      <c r="H37" s="19"/>
      <c r="I37" s="19">
        <f t="shared" si="8"/>
        <v>-2.3026950002531521E-2</v>
      </c>
      <c r="J37" s="19"/>
      <c r="K37" s="19"/>
      <c r="L37" s="19"/>
      <c r="M37" s="19">
        <f t="shared" ca="1" si="6"/>
        <v>-2.2579107559323089E-2</v>
      </c>
      <c r="N37" s="43">
        <f t="shared" si="3"/>
        <v>-2.292389653198847E-2</v>
      </c>
      <c r="O37" s="21">
        <f t="shared" si="4"/>
        <v>36137.8698</v>
      </c>
      <c r="P37" s="45">
        <f t="shared" si="9"/>
        <v>1.0620017790967526E-8</v>
      </c>
      <c r="Q37" s="47">
        <v>1</v>
      </c>
      <c r="R37" s="45">
        <f t="shared" si="5"/>
        <v>1.0620017790967526E-8</v>
      </c>
    </row>
    <row r="38" spans="1:19" x14ac:dyDescent="0.2">
      <c r="A38" s="19" t="s">
        <v>15</v>
      </c>
      <c r="B38" s="22"/>
      <c r="C38" s="20">
        <v>51162.311699999998</v>
      </c>
      <c r="D38" s="20" t="s">
        <v>17</v>
      </c>
      <c r="E38" s="19">
        <f t="shared" si="1"/>
        <v>12994.946582313043</v>
      </c>
      <c r="F38" s="19">
        <f t="shared" si="2"/>
        <v>12995</v>
      </c>
      <c r="G38" s="19">
        <f t="shared" si="7"/>
        <v>-2.2670250000373926E-2</v>
      </c>
      <c r="H38" s="19"/>
      <c r="I38" s="19">
        <f t="shared" si="8"/>
        <v>-2.2670250000373926E-2</v>
      </c>
      <c r="J38" s="19"/>
      <c r="K38" s="19"/>
      <c r="L38" s="19"/>
      <c r="M38" s="19">
        <f t="shared" ca="1" si="6"/>
        <v>-2.2619662798631993E-2</v>
      </c>
      <c r="N38" s="43">
        <f t="shared" si="3"/>
        <v>-2.2960983080216307E-2</v>
      </c>
      <c r="O38" s="21">
        <f t="shared" si="4"/>
        <v>36143.811699999998</v>
      </c>
      <c r="P38" s="45">
        <f t="shared" si="9"/>
        <v>8.4525723714636046E-8</v>
      </c>
      <c r="Q38" s="47">
        <v>1</v>
      </c>
      <c r="R38" s="45">
        <f t="shared" si="5"/>
        <v>8.4525723714636046E-8</v>
      </c>
    </row>
    <row r="39" spans="1:19" x14ac:dyDescent="0.2">
      <c r="A39" s="81" t="s">
        <v>18</v>
      </c>
      <c r="B39" s="22"/>
      <c r="C39" s="20">
        <v>51679.8577</v>
      </c>
      <c r="D39" s="20">
        <v>1E-4</v>
      </c>
      <c r="E39" s="19">
        <f t="shared" si="1"/>
        <v>14214.435128327683</v>
      </c>
      <c r="F39" s="19">
        <f t="shared" si="2"/>
        <v>14214.5</v>
      </c>
      <c r="G39" s="19">
        <f t="shared" si="7"/>
        <v>-2.7531275001820177E-2</v>
      </c>
      <c r="H39" s="19"/>
      <c r="I39" s="19"/>
      <c r="J39" s="19">
        <f>G39</f>
        <v>-2.7531275001820177E-2</v>
      </c>
      <c r="K39" s="19"/>
      <c r="L39" s="19"/>
      <c r="M39" s="19">
        <f t="shared" ca="1" si="6"/>
        <v>-2.6152313822718626E-2</v>
      </c>
      <c r="N39" s="43">
        <f t="shared" si="3"/>
        <v>-2.6223869051032425E-2</v>
      </c>
      <c r="O39" s="21">
        <f t="shared" si="4"/>
        <v>36661.3577</v>
      </c>
      <c r="P39" s="45">
        <f t="shared" si="9"/>
        <v>1.709310320155225E-6</v>
      </c>
      <c r="Q39" s="47">
        <v>1</v>
      </c>
      <c r="R39" s="45">
        <f t="shared" si="5"/>
        <v>1.709310320155225E-6</v>
      </c>
    </row>
    <row r="40" spans="1:19" x14ac:dyDescent="0.2">
      <c r="A40" s="20" t="s">
        <v>60</v>
      </c>
      <c r="B40" s="22" t="s">
        <v>44</v>
      </c>
      <c r="C40" s="20">
        <v>52230.510900000001</v>
      </c>
      <c r="D40" s="20" t="s">
        <v>61</v>
      </c>
      <c r="E40" s="19">
        <f t="shared" si="1"/>
        <v>15511.933843855013</v>
      </c>
      <c r="F40" s="19">
        <f t="shared" si="2"/>
        <v>15512</v>
      </c>
      <c r="G40" s="19">
        <f t="shared" si="7"/>
        <v>-2.8076399998099077E-2</v>
      </c>
      <c r="H40" s="19"/>
      <c r="J40" s="19"/>
      <c r="K40" s="19"/>
      <c r="L40" s="19">
        <f>G40</f>
        <v>-2.8076399998099077E-2</v>
      </c>
      <c r="M40" s="19">
        <f t="shared" ca="1" si="6"/>
        <v>-2.9910915465812024E-2</v>
      </c>
      <c r="N40" s="43">
        <f t="shared" si="3"/>
        <v>-2.9765755758944024E-2</v>
      </c>
      <c r="O40" s="21">
        <f t="shared" si="4"/>
        <v>37212.010900000001</v>
      </c>
      <c r="P40" s="45">
        <f t="shared" si="9"/>
        <v>2.8539228867000068E-6</v>
      </c>
      <c r="Q40" s="47">
        <v>1</v>
      </c>
      <c r="R40" s="45">
        <f t="shared" si="5"/>
        <v>2.8539228867000068E-6</v>
      </c>
    </row>
    <row r="41" spans="1:19" x14ac:dyDescent="0.2">
      <c r="A41" s="81" t="s">
        <v>42</v>
      </c>
      <c r="B41" s="19"/>
      <c r="C41" s="20">
        <v>52490.875189271756</v>
      </c>
      <c r="D41" s="20">
        <v>5.0000000000000002E-5</v>
      </c>
      <c r="E41" s="19">
        <f t="shared" si="1"/>
        <v>16125.427656111597</v>
      </c>
      <c r="F41" s="19">
        <f t="shared" si="2"/>
        <v>16125.5</v>
      </c>
      <c r="G41" s="19">
        <f t="shared" si="7"/>
        <v>-3.0702453244884964E-2</v>
      </c>
      <c r="H41" s="19"/>
      <c r="I41" s="19"/>
      <c r="J41" s="19">
        <f>G41</f>
        <v>-3.0702453244884964E-2</v>
      </c>
      <c r="K41" s="19"/>
      <c r="L41" s="19"/>
      <c r="M41" s="19">
        <f t="shared" ca="1" si="6"/>
        <v>-3.1688103988384508E-2</v>
      </c>
      <c r="N41" s="43">
        <f t="shared" si="3"/>
        <v>-3.1465713179324478E-2</v>
      </c>
      <c r="O41" s="21">
        <f t="shared" si="4"/>
        <v>37472.375189271756</v>
      </c>
      <c r="P41" s="45">
        <f t="shared" si="9"/>
        <v>5.8256572752061135E-7</v>
      </c>
      <c r="Q41" s="47">
        <v>1</v>
      </c>
      <c r="R41" s="45">
        <f t="shared" si="5"/>
        <v>5.8256572752061135E-7</v>
      </c>
    </row>
    <row r="42" spans="1:19" x14ac:dyDescent="0.2">
      <c r="A42" s="82" t="s">
        <v>52</v>
      </c>
      <c r="B42" s="22" t="s">
        <v>47</v>
      </c>
      <c r="C42" s="20">
        <v>52592.304400000001</v>
      </c>
      <c r="D42" s="20">
        <v>1.4E-3</v>
      </c>
      <c r="E42" s="19">
        <f t="shared" si="1"/>
        <v>16364.424307065134</v>
      </c>
      <c r="F42" s="19">
        <f t="shared" si="2"/>
        <v>16364.5</v>
      </c>
      <c r="G42" s="19">
        <f t="shared" si="7"/>
        <v>-3.2123775003128685E-2</v>
      </c>
      <c r="H42" s="19"/>
      <c r="I42" s="19">
        <f t="shared" ref="I42:I47" si="10">G42</f>
        <v>-3.2123775003128685E-2</v>
      </c>
      <c r="J42" s="19"/>
      <c r="K42" s="19"/>
      <c r="L42" s="19"/>
      <c r="M42" s="19">
        <f t="shared" ca="1" si="6"/>
        <v>-3.2380439859443721E-2</v>
      </c>
      <c r="N42" s="43">
        <f t="shared" si="3"/>
        <v>-3.2132348441696261E-2</v>
      </c>
      <c r="O42" s="21">
        <f t="shared" si="4"/>
        <v>37573.804400000001</v>
      </c>
      <c r="P42" s="45">
        <f t="shared" si="9"/>
        <v>7.350384887199823E-11</v>
      </c>
      <c r="Q42" s="47">
        <v>0.8</v>
      </c>
      <c r="R42" s="45">
        <f t="shared" si="5"/>
        <v>5.8803079097598582E-11</v>
      </c>
    </row>
    <row r="43" spans="1:19" x14ac:dyDescent="0.2">
      <c r="A43" s="83" t="s">
        <v>50</v>
      </c>
      <c r="B43" s="84" t="s">
        <v>44</v>
      </c>
      <c r="C43" s="85">
        <v>52808.533530000001</v>
      </c>
      <c r="D43" s="85">
        <v>5.0000000000000002E-5</v>
      </c>
      <c r="E43" s="19">
        <f t="shared" si="1"/>
        <v>16873.922877916244</v>
      </c>
      <c r="F43" s="19">
        <f t="shared" si="2"/>
        <v>16874</v>
      </c>
      <c r="G43" s="19">
        <f t="shared" si="7"/>
        <v>-3.2730300001276191E-2</v>
      </c>
      <c r="H43" s="19"/>
      <c r="I43" s="19">
        <f t="shared" si="10"/>
        <v>-3.2730300001276191E-2</v>
      </c>
      <c r="J43" s="19"/>
      <c r="K43" s="19"/>
      <c r="L43" s="19"/>
      <c r="M43" s="19">
        <f t="shared" ca="1" si="6"/>
        <v>-3.3856360890007181E-2</v>
      </c>
      <c r="N43" s="43">
        <f t="shared" si="3"/>
        <v>-3.3561690655479724E-2</v>
      </c>
      <c r="O43" s="21">
        <f t="shared" si="4"/>
        <v>37790.033530000001</v>
      </c>
      <c r="P43" s="45">
        <f t="shared" si="9"/>
        <v>6.912104198969785E-7</v>
      </c>
      <c r="Q43" s="47">
        <v>1</v>
      </c>
      <c r="R43" s="45">
        <f t="shared" si="5"/>
        <v>6.912104198969785E-7</v>
      </c>
    </row>
    <row r="44" spans="1:19" x14ac:dyDescent="0.2">
      <c r="A44" s="83" t="s">
        <v>50</v>
      </c>
      <c r="B44" s="84" t="s">
        <v>47</v>
      </c>
      <c r="C44" s="85">
        <v>52863.4928</v>
      </c>
      <c r="D44" s="85">
        <v>1E-4</v>
      </c>
      <c r="E44" s="19">
        <f t="shared" si="1"/>
        <v>17003.422864897741</v>
      </c>
      <c r="F44" s="19">
        <f t="shared" si="2"/>
        <v>17003.5</v>
      </c>
      <c r="G44" s="19">
        <f t="shared" si="7"/>
        <v>-3.2735824999690522E-2</v>
      </c>
      <c r="H44" s="19"/>
      <c r="I44" s="19">
        <f t="shared" si="10"/>
        <v>-3.2735824999690522E-2</v>
      </c>
      <c r="J44" s="19"/>
      <c r="K44" s="19"/>
      <c r="L44" s="19"/>
      <c r="M44" s="19">
        <f t="shared" ca="1" si="6"/>
        <v>-3.4231496853614575E-2</v>
      </c>
      <c r="N44" s="43">
        <f t="shared" si="3"/>
        <v>-3.3926769052159793E-2</v>
      </c>
      <c r="O44" s="21">
        <f t="shared" si="4"/>
        <v>37844.9928</v>
      </c>
      <c r="P44" s="45">
        <f t="shared" si="9"/>
        <v>1.4183477361119305E-6</v>
      </c>
      <c r="Q44" s="47">
        <v>1</v>
      </c>
      <c r="R44" s="45">
        <f t="shared" si="5"/>
        <v>1.4183477361119305E-6</v>
      </c>
    </row>
    <row r="45" spans="1:19" x14ac:dyDescent="0.2">
      <c r="A45" s="83" t="s">
        <v>50</v>
      </c>
      <c r="B45" s="84" t="s">
        <v>44</v>
      </c>
      <c r="C45" s="85">
        <v>52900.627099999998</v>
      </c>
      <c r="D45" s="85">
        <v>1E-4</v>
      </c>
      <c r="E45" s="19">
        <f t="shared" si="1"/>
        <v>17090.922050504949</v>
      </c>
      <c r="F45" s="19">
        <f t="shared" si="2"/>
        <v>17091</v>
      </c>
      <c r="G45" s="19">
        <f t="shared" si="7"/>
        <v>-3.3081450004829094E-2</v>
      </c>
      <c r="H45" s="19"/>
      <c r="I45" s="19">
        <f t="shared" si="10"/>
        <v>-3.3081450004829094E-2</v>
      </c>
      <c r="J45" s="19"/>
      <c r="K45" s="19"/>
      <c r="L45" s="19"/>
      <c r="M45" s="19">
        <f t="shared" ca="1" si="6"/>
        <v>-3.4484967099295244E-2</v>
      </c>
      <c r="N45" s="43">
        <f t="shared" si="3"/>
        <v>-3.4173852396710933E-2</v>
      </c>
      <c r="O45" s="21">
        <f t="shared" si="4"/>
        <v>37882.127099999998</v>
      </c>
      <c r="P45" s="45">
        <f t="shared" si="9"/>
        <v>1.1933429857891624E-6</v>
      </c>
      <c r="Q45" s="47">
        <v>1</v>
      </c>
      <c r="R45" s="45">
        <f t="shared" si="5"/>
        <v>1.1933429857891624E-6</v>
      </c>
    </row>
    <row r="46" spans="1:19" x14ac:dyDescent="0.2">
      <c r="A46" s="20" t="s">
        <v>43</v>
      </c>
      <c r="B46" s="84" t="s">
        <v>44</v>
      </c>
      <c r="C46" s="85">
        <v>52976.592700000001</v>
      </c>
      <c r="D46" s="20">
        <v>2.9999999999999997E-4</v>
      </c>
      <c r="E46" s="19">
        <f t="shared" si="1"/>
        <v>17269.919046117193</v>
      </c>
      <c r="F46" s="19">
        <f t="shared" si="2"/>
        <v>17270</v>
      </c>
      <c r="G46" s="19">
        <f t="shared" si="7"/>
        <v>-3.435650000028545E-2</v>
      </c>
      <c r="H46" s="19"/>
      <c r="I46" s="19">
        <f t="shared" si="10"/>
        <v>-3.435650000028545E-2</v>
      </c>
      <c r="J46" s="19"/>
      <c r="K46" s="19"/>
      <c r="L46" s="19"/>
      <c r="M46" s="19">
        <f t="shared" ca="1" si="6"/>
        <v>-3.5003494801887705E-2</v>
      </c>
      <c r="N46" s="43">
        <f t="shared" si="3"/>
        <v>-3.4680341258486326E-2</v>
      </c>
      <c r="O46" s="21">
        <f t="shared" si="4"/>
        <v>37958.092700000001</v>
      </c>
      <c r="P46" s="45">
        <f t="shared" si="9"/>
        <v>1.0487316051312622E-7</v>
      </c>
      <c r="Q46" s="47">
        <v>1</v>
      </c>
      <c r="R46" s="45">
        <f t="shared" si="5"/>
        <v>1.0487316051312622E-7</v>
      </c>
    </row>
    <row r="47" spans="1:19" x14ac:dyDescent="0.2">
      <c r="A47" s="82" t="s">
        <v>45</v>
      </c>
      <c r="B47" s="22" t="s">
        <v>44</v>
      </c>
      <c r="C47" s="20">
        <v>52986.353300000002</v>
      </c>
      <c r="D47" s="20">
        <v>1E-3</v>
      </c>
      <c r="E47" s="19">
        <f t="shared" si="1"/>
        <v>17292.917851831528</v>
      </c>
      <c r="F47" s="19">
        <f t="shared" si="2"/>
        <v>17293</v>
      </c>
      <c r="G47" s="19">
        <f t="shared" si="7"/>
        <v>-3.4863349996157922E-2</v>
      </c>
      <c r="H47" s="19"/>
      <c r="I47" s="19">
        <f t="shared" si="10"/>
        <v>-3.4863349996157922E-2</v>
      </c>
      <c r="J47" s="19"/>
      <c r="K47" s="19"/>
      <c r="L47" s="19"/>
      <c r="M47" s="19">
        <f t="shared" ca="1" si="6"/>
        <v>-3.5070121266466629E-2</v>
      </c>
      <c r="N47" s="43">
        <f t="shared" si="3"/>
        <v>-3.474552084937417E-2</v>
      </c>
      <c r="O47" s="21">
        <f t="shared" si="4"/>
        <v>37967.853300000002</v>
      </c>
      <c r="P47" s="45">
        <f t="shared" si="9"/>
        <v>1.3883707831786897E-8</v>
      </c>
      <c r="Q47" s="47">
        <v>0.8</v>
      </c>
      <c r="R47" s="45">
        <f t="shared" si="5"/>
        <v>1.1106966265429517E-8</v>
      </c>
    </row>
    <row r="48" spans="1:19" x14ac:dyDescent="0.2">
      <c r="A48" s="86" t="s">
        <v>68</v>
      </c>
      <c r="B48" s="87" t="s">
        <v>44</v>
      </c>
      <c r="C48" s="86">
        <v>53518.535000000003</v>
      </c>
      <c r="D48" s="86">
        <v>4.0000000000000001E-3</v>
      </c>
      <c r="E48" s="19">
        <f t="shared" si="1"/>
        <v>18546.892353708845</v>
      </c>
      <c r="F48" s="19">
        <f t="shared" si="2"/>
        <v>18547</v>
      </c>
      <c r="H48" s="19"/>
      <c r="I48" s="19"/>
      <c r="J48" s="19"/>
      <c r="K48" s="19"/>
      <c r="L48" s="19"/>
      <c r="M48" s="19">
        <f t="shared" ca="1" si="6"/>
        <v>-3.8702711987421638E-2</v>
      </c>
      <c r="N48" s="43">
        <f t="shared" si="3"/>
        <v>-3.8333698632981007E-2</v>
      </c>
      <c r="O48" s="21">
        <f t="shared" si="4"/>
        <v>38500.035000000003</v>
      </c>
      <c r="P48" s="45">
        <f>+(N48-S48)^2</f>
        <v>5.4036486028667835E-5</v>
      </c>
      <c r="Q48" s="47"/>
      <c r="R48" s="45">
        <f t="shared" si="5"/>
        <v>0</v>
      </c>
      <c r="S48" s="19">
        <f>C48-(C$7+F48*C$8)</f>
        <v>-4.5684650001931004E-2</v>
      </c>
    </row>
    <row r="49" spans="1:18" x14ac:dyDescent="0.2">
      <c r="A49" s="83" t="s">
        <v>51</v>
      </c>
      <c r="B49" s="84" t="s">
        <v>44</v>
      </c>
      <c r="C49" s="85">
        <v>53643.739200000004</v>
      </c>
      <c r="D49" s="85">
        <v>2.0000000000000001E-4</v>
      </c>
      <c r="E49" s="19">
        <f t="shared" si="1"/>
        <v>18841.909777885492</v>
      </c>
      <c r="F49" s="19">
        <f t="shared" si="2"/>
        <v>18842</v>
      </c>
      <c r="G49" s="19">
        <f t="shared" ref="G49:G61" si="11">C49-(C$7+F49*C$8)</f>
        <v>-3.8289899996016175E-2</v>
      </c>
      <c r="H49" s="19"/>
      <c r="I49" s="19">
        <f>G49</f>
        <v>-3.8289899996016175E-2</v>
      </c>
      <c r="J49" s="19"/>
      <c r="K49" s="19"/>
      <c r="L49" s="19"/>
      <c r="M49" s="19">
        <f t="shared" ca="1" si="6"/>
        <v>-3.9557268815716473E-2</v>
      </c>
      <c r="N49" s="43">
        <f t="shared" si="3"/>
        <v>-3.9187644511450771E-2</v>
      </c>
      <c r="O49" s="21">
        <f t="shared" si="4"/>
        <v>38625.239200000004</v>
      </c>
      <c r="P49" s="45">
        <f t="shared" ref="P49:P61" si="12">+(N49-G49)^2</f>
        <v>8.0594521499289889E-7</v>
      </c>
      <c r="Q49" s="47">
        <v>1</v>
      </c>
      <c r="R49" s="45">
        <f t="shared" si="5"/>
        <v>8.0594521499289889E-7</v>
      </c>
    </row>
    <row r="50" spans="1:18" x14ac:dyDescent="0.2">
      <c r="A50" s="88" t="s">
        <v>58</v>
      </c>
      <c r="B50" s="84" t="s">
        <v>44</v>
      </c>
      <c r="C50" s="85">
        <v>54086.380499999999</v>
      </c>
      <c r="D50" s="85">
        <v>2.0000000000000001E-4</v>
      </c>
      <c r="E50" s="19">
        <f t="shared" si="1"/>
        <v>19884.901116516303</v>
      </c>
      <c r="F50" s="19">
        <f t="shared" si="2"/>
        <v>19885</v>
      </c>
      <c r="G50" s="19">
        <f t="shared" si="11"/>
        <v>-4.1965750002418645E-2</v>
      </c>
      <c r="H50" s="19"/>
      <c r="I50" s="19">
        <f>G50</f>
        <v>-4.1965750002418645E-2</v>
      </c>
      <c r="J50" s="19"/>
      <c r="K50" s="19"/>
      <c r="L50" s="19"/>
      <c r="M50" s="19">
        <f t="shared" ca="1" si="6"/>
        <v>-4.257863414423009E-2</v>
      </c>
      <c r="N50" s="43">
        <f t="shared" si="3"/>
        <v>-4.2236892039414449E-2</v>
      </c>
      <c r="O50" s="21">
        <f t="shared" si="4"/>
        <v>39067.880499999999</v>
      </c>
      <c r="P50" s="45">
        <f t="shared" si="12"/>
        <v>7.3518004226234081E-8</v>
      </c>
      <c r="Q50" s="47">
        <v>1</v>
      </c>
      <c r="R50" s="45">
        <f t="shared" si="5"/>
        <v>7.3518004226234081E-8</v>
      </c>
    </row>
    <row r="51" spans="1:18" x14ac:dyDescent="0.2">
      <c r="A51" s="86" t="s">
        <v>65</v>
      </c>
      <c r="B51" s="87" t="s">
        <v>47</v>
      </c>
      <c r="C51" s="86">
        <v>54521.595459999997</v>
      </c>
      <c r="D51" s="86">
        <v>1.1000000000000001E-3</v>
      </c>
      <c r="E51" s="19">
        <f t="shared" si="1"/>
        <v>20910.393843296562</v>
      </c>
      <c r="F51" s="19">
        <f t="shared" si="2"/>
        <v>20910.5</v>
      </c>
      <c r="G51" s="19">
        <f t="shared" si="11"/>
        <v>-4.5052475004922599E-2</v>
      </c>
      <c r="H51" s="19"/>
      <c r="J51" s="19"/>
      <c r="K51" s="19"/>
      <c r="L51" s="19">
        <f>G51</f>
        <v>-4.5052475004922599E-2</v>
      </c>
      <c r="M51" s="19">
        <f t="shared" ca="1" si="6"/>
        <v>-4.5549305423607571E-2</v>
      </c>
      <c r="N51" s="43">
        <f t="shared" si="3"/>
        <v>-4.52806427007253E-2</v>
      </c>
      <c r="O51" s="21">
        <f t="shared" si="4"/>
        <v>39503.095459999997</v>
      </c>
      <c r="P51" s="45">
        <f t="shared" si="12"/>
        <v>5.2060497407914134E-8</v>
      </c>
      <c r="Q51" s="47">
        <v>0.8</v>
      </c>
      <c r="R51" s="45">
        <f t="shared" si="5"/>
        <v>4.1648397926331312E-8</v>
      </c>
    </row>
    <row r="52" spans="1:18" x14ac:dyDescent="0.2">
      <c r="A52" s="82" t="s">
        <v>62</v>
      </c>
      <c r="B52" s="22" t="s">
        <v>44</v>
      </c>
      <c r="C52" s="20">
        <v>54749.282469999998</v>
      </c>
      <c r="D52" s="20">
        <v>2.9999999999999997E-4</v>
      </c>
      <c r="E52" s="19">
        <f t="shared" si="1"/>
        <v>21446.890504021059</v>
      </c>
      <c r="F52" s="19">
        <f t="shared" si="2"/>
        <v>21447</v>
      </c>
      <c r="G52" s="19">
        <f t="shared" si="11"/>
        <v>-4.6469650005747098E-2</v>
      </c>
      <c r="H52" s="19"/>
      <c r="J52" s="19"/>
      <c r="K52" s="19"/>
      <c r="L52" s="19">
        <f>G52</f>
        <v>-4.6469650005747098E-2</v>
      </c>
      <c r="M52" s="19">
        <f t="shared" ca="1" si="6"/>
        <v>-4.7103440129981064E-2</v>
      </c>
      <c r="N52" s="43">
        <f t="shared" si="3"/>
        <v>-4.689104984682721E-2</v>
      </c>
      <c r="O52" s="21">
        <f t="shared" si="4"/>
        <v>39730.782469999998</v>
      </c>
      <c r="P52" s="45">
        <f t="shared" si="12"/>
        <v>1.7757782606234296E-7</v>
      </c>
      <c r="Q52" s="47">
        <v>1</v>
      </c>
      <c r="R52" s="45">
        <f t="shared" si="5"/>
        <v>1.7757782606234296E-7</v>
      </c>
    </row>
    <row r="53" spans="1:18" x14ac:dyDescent="0.2">
      <c r="A53" s="90" t="s">
        <v>62</v>
      </c>
      <c r="B53" s="91" t="s">
        <v>47</v>
      </c>
      <c r="C53" s="28">
        <v>54753.312039999997</v>
      </c>
      <c r="D53" s="28">
        <v>2.9999999999999997E-4</v>
      </c>
      <c r="E53" s="27">
        <f t="shared" si="1"/>
        <v>21456.385340152268</v>
      </c>
      <c r="F53" s="19">
        <f t="shared" si="2"/>
        <v>21456.5</v>
      </c>
      <c r="G53" s="19">
        <f t="shared" si="11"/>
        <v>-4.8661175002052914E-2</v>
      </c>
      <c r="H53" s="19"/>
      <c r="J53" s="19"/>
      <c r="K53" s="19"/>
      <c r="L53" s="19">
        <f>G53</f>
        <v>-4.8661175002052914E-2</v>
      </c>
      <c r="M53" s="19">
        <f t="shared" ca="1" si="6"/>
        <v>-4.7130959756654968E-2</v>
      </c>
      <c r="N53" s="43">
        <f t="shared" si="3"/>
        <v>-4.6919677572805019E-2</v>
      </c>
      <c r="O53" s="21">
        <f t="shared" si="4"/>
        <v>39734.812039999997</v>
      </c>
      <c r="P53" s="45">
        <f t="shared" si="12"/>
        <v>3.0328132960770295E-6</v>
      </c>
      <c r="Q53" s="47">
        <v>1</v>
      </c>
      <c r="R53" s="45">
        <f t="shared" si="5"/>
        <v>3.0328132960770295E-6</v>
      </c>
    </row>
    <row r="54" spans="1:18" x14ac:dyDescent="0.2">
      <c r="A54" s="92" t="s">
        <v>63</v>
      </c>
      <c r="B54" s="93" t="s">
        <v>44</v>
      </c>
      <c r="C54" s="92">
        <v>55009.435100000002</v>
      </c>
      <c r="D54" s="92">
        <v>8.9999999999999998E-4</v>
      </c>
      <c r="E54" s="27">
        <f t="shared" si="1"/>
        <v>22059.885585618809</v>
      </c>
      <c r="F54" s="19">
        <f t="shared" si="2"/>
        <v>22060</v>
      </c>
      <c r="G54" s="19">
        <f t="shared" si="11"/>
        <v>-4.8557000001892447E-2</v>
      </c>
      <c r="H54" s="19"/>
      <c r="I54" s="19">
        <f>G54</f>
        <v>-4.8557000001892447E-2</v>
      </c>
      <c r="J54" s="19"/>
      <c r="K54" s="19"/>
      <c r="L54" s="19"/>
      <c r="M54" s="19">
        <f t="shared" ca="1" si="6"/>
        <v>-4.8879180251149665E-2</v>
      </c>
      <c r="N54" s="43">
        <f t="shared" si="3"/>
        <v>-4.8746255511849634E-2</v>
      </c>
      <c r="O54" s="21">
        <f t="shared" si="4"/>
        <v>39990.935100000002</v>
      </c>
      <c r="P54" s="45">
        <f t="shared" si="12"/>
        <v>3.5817648049154861E-8</v>
      </c>
      <c r="Q54" s="47">
        <v>1</v>
      </c>
      <c r="R54" s="45">
        <f t="shared" si="5"/>
        <v>3.5817648049154861E-8</v>
      </c>
    </row>
    <row r="55" spans="1:18" x14ac:dyDescent="0.2">
      <c r="A55" s="92" t="s">
        <v>63</v>
      </c>
      <c r="B55" s="93" t="s">
        <v>44</v>
      </c>
      <c r="C55" s="92">
        <v>55009.435100000002</v>
      </c>
      <c r="D55" s="92">
        <v>8.9999999999999998E-4</v>
      </c>
      <c r="E55" s="27">
        <f t="shared" si="1"/>
        <v>22059.885585618809</v>
      </c>
      <c r="F55" s="19">
        <f t="shared" si="2"/>
        <v>22060</v>
      </c>
      <c r="G55" s="19">
        <f t="shared" si="11"/>
        <v>-4.8557000001892447E-2</v>
      </c>
      <c r="H55" s="19"/>
      <c r="I55" s="19">
        <f>G55</f>
        <v>-4.8557000001892447E-2</v>
      </c>
      <c r="J55" s="19"/>
      <c r="K55" s="19"/>
      <c r="L55" s="19"/>
      <c r="M55" s="19">
        <f t="shared" ca="1" si="6"/>
        <v>-4.8879180251149665E-2</v>
      </c>
      <c r="N55" s="43">
        <f t="shared" si="3"/>
        <v>-4.8746255511849634E-2</v>
      </c>
      <c r="O55" s="21">
        <f t="shared" si="4"/>
        <v>39990.935100000002</v>
      </c>
      <c r="P55" s="45">
        <f t="shared" si="12"/>
        <v>3.5817648049154861E-8</v>
      </c>
      <c r="Q55" s="47">
        <v>1</v>
      </c>
      <c r="R55" s="45">
        <f t="shared" si="5"/>
        <v>3.5817648049154861E-8</v>
      </c>
    </row>
    <row r="56" spans="1:18" x14ac:dyDescent="0.2">
      <c r="A56" s="92" t="s">
        <v>64</v>
      </c>
      <c r="B56" s="93" t="s">
        <v>47</v>
      </c>
      <c r="C56" s="92">
        <v>55135.690600000002</v>
      </c>
      <c r="D56" s="92">
        <v>2.9999999999999997E-4</v>
      </c>
      <c r="E56" s="27">
        <f t="shared" si="1"/>
        <v>22357.380177638359</v>
      </c>
      <c r="F56" s="19">
        <f t="shared" si="2"/>
        <v>22357.5</v>
      </c>
      <c r="G56" s="19">
        <f t="shared" si="11"/>
        <v>-5.0852125001256354E-2</v>
      </c>
      <c r="H56" s="19"/>
      <c r="I56" s="19">
        <f>G56</f>
        <v>-5.0852125001256354E-2</v>
      </c>
      <c r="J56" s="19"/>
      <c r="K56" s="19"/>
      <c r="L56" s="19"/>
      <c r="M56" s="19">
        <f t="shared" ca="1" si="6"/>
        <v>-4.9740979086463952E-2</v>
      </c>
      <c r="N56" s="43">
        <f t="shared" si="3"/>
        <v>-4.9652451631972988E-2</v>
      </c>
      <c r="O56" s="21">
        <f t="shared" si="4"/>
        <v>40117.190600000002</v>
      </c>
      <c r="P56" s="45">
        <f t="shared" si="12"/>
        <v>1.4392161929677036E-6</v>
      </c>
      <c r="Q56" s="47">
        <v>1</v>
      </c>
      <c r="R56" s="45">
        <f t="shared" si="5"/>
        <v>1.4392161929677036E-6</v>
      </c>
    </row>
    <row r="57" spans="1:18" x14ac:dyDescent="0.2">
      <c r="A57" s="90" t="s">
        <v>157</v>
      </c>
      <c r="B57" s="91" t="s">
        <v>47</v>
      </c>
      <c r="C57" s="28">
        <v>55829.573550000001</v>
      </c>
      <c r="D57" s="28">
        <v>2.0000000000000001E-4</v>
      </c>
      <c r="E57" s="27">
        <f t="shared" si="1"/>
        <v>23992.369743396466</v>
      </c>
      <c r="F57" s="19">
        <f t="shared" si="2"/>
        <v>23992.5</v>
      </c>
      <c r="G57" s="19">
        <f t="shared" si="11"/>
        <v>-5.5280375003349036E-2</v>
      </c>
      <c r="H57" s="19"/>
      <c r="J57" s="19"/>
      <c r="K57" s="19"/>
      <c r="L57" s="19">
        <f>G57</f>
        <v>-5.5280375003349036E-2</v>
      </c>
      <c r="M57" s="19">
        <f t="shared" ca="1" si="6"/>
        <v>-5.44772516771828E-2</v>
      </c>
      <c r="N57" s="43">
        <f t="shared" si="3"/>
        <v>-5.4700741641438851E-2</v>
      </c>
      <c r="O57" s="21">
        <f t="shared" si="4"/>
        <v>40811.073550000001</v>
      </c>
      <c r="P57" s="45">
        <f t="shared" si="12"/>
        <v>3.3597483423930393E-7</v>
      </c>
      <c r="Q57" s="47">
        <v>1</v>
      </c>
      <c r="R57" s="45">
        <f t="shared" si="5"/>
        <v>3.3597483423930393E-7</v>
      </c>
    </row>
    <row r="58" spans="1:18" x14ac:dyDescent="0.2">
      <c r="A58" s="90" t="s">
        <v>157</v>
      </c>
      <c r="B58" s="91" t="s">
        <v>47</v>
      </c>
      <c r="C58" s="28">
        <v>55829.573550000001</v>
      </c>
      <c r="D58" s="28">
        <v>2.0000000000000001E-4</v>
      </c>
      <c r="E58" s="27">
        <f t="shared" si="1"/>
        <v>23992.369743396466</v>
      </c>
      <c r="F58" s="19">
        <f t="shared" si="2"/>
        <v>23992.5</v>
      </c>
      <c r="G58" s="19">
        <f t="shared" si="11"/>
        <v>-5.5280375003349036E-2</v>
      </c>
      <c r="H58" s="19"/>
      <c r="J58" s="19"/>
      <c r="K58" s="19"/>
      <c r="L58" s="19">
        <f>G58</f>
        <v>-5.5280375003349036E-2</v>
      </c>
      <c r="M58" s="19">
        <f t="shared" ca="1" si="6"/>
        <v>-5.44772516771828E-2</v>
      </c>
      <c r="N58" s="43">
        <f t="shared" si="3"/>
        <v>-5.4700741641438851E-2</v>
      </c>
      <c r="O58" s="21">
        <f t="shared" si="4"/>
        <v>40811.073550000001</v>
      </c>
      <c r="P58" s="45">
        <f t="shared" si="12"/>
        <v>3.3597483423930393E-7</v>
      </c>
      <c r="Q58" s="47">
        <v>1</v>
      </c>
      <c r="R58" s="45">
        <f t="shared" si="5"/>
        <v>3.3597483423930393E-7</v>
      </c>
    </row>
    <row r="59" spans="1:18" x14ac:dyDescent="0.2">
      <c r="A59" s="92" t="s">
        <v>69</v>
      </c>
      <c r="B59" s="93" t="s">
        <v>44</v>
      </c>
      <c r="C59" s="92">
        <v>55875.619400000003</v>
      </c>
      <c r="D59" s="92">
        <v>2.0000000000000001E-4</v>
      </c>
      <c r="E59" s="27">
        <f t="shared" si="1"/>
        <v>24100.867126559529</v>
      </c>
      <c r="F59" s="19">
        <f t="shared" si="2"/>
        <v>24101</v>
      </c>
      <c r="G59" s="19">
        <f t="shared" si="11"/>
        <v>-5.6390949997876305E-2</v>
      </c>
      <c r="H59" s="19"/>
      <c r="I59" s="19">
        <f>G59</f>
        <v>-5.6390949997876305E-2</v>
      </c>
      <c r="J59" s="19"/>
      <c r="K59" s="19"/>
      <c r="L59" s="19"/>
      <c r="M59" s="19">
        <f t="shared" ca="1" si="6"/>
        <v>-5.4791554781826832E-2</v>
      </c>
      <c r="N59" s="43">
        <f t="shared" si="3"/>
        <v>-5.5039822828934659E-2</v>
      </c>
      <c r="O59" s="21">
        <f t="shared" si="4"/>
        <v>40857.119400000003</v>
      </c>
      <c r="P59" s="45">
        <f t="shared" si="12"/>
        <v>1.8255446266522671E-6</v>
      </c>
      <c r="Q59" s="47">
        <v>1</v>
      </c>
    </row>
    <row r="60" spans="1:18" x14ac:dyDescent="0.2">
      <c r="A60" s="90" t="s">
        <v>157</v>
      </c>
      <c r="B60" s="91" t="s">
        <v>47</v>
      </c>
      <c r="C60" s="28">
        <v>56269.246140000003</v>
      </c>
      <c r="D60" s="28">
        <v>1E-4</v>
      </c>
      <c r="E60" s="27">
        <f t="shared" si="1"/>
        <v>25028.365939872896</v>
      </c>
      <c r="F60" s="19">
        <f t="shared" si="2"/>
        <v>25028.5</v>
      </c>
      <c r="G60" s="19">
        <f t="shared" si="11"/>
        <v>-5.6894574998295866E-2</v>
      </c>
      <c r="H60" s="19"/>
      <c r="J60" s="19"/>
      <c r="K60" s="19"/>
      <c r="L60" s="19">
        <f>G60</f>
        <v>-5.6894574998295866E-2</v>
      </c>
      <c r="M60" s="19">
        <f t="shared" ca="1" si="6"/>
        <v>-5.7478339386041966E-2</v>
      </c>
      <c r="N60" s="43">
        <f t="shared" si="3"/>
        <v>-5.795910557530054E-2</v>
      </c>
      <c r="O60" s="21">
        <f t="shared" si="4"/>
        <v>41250.746140000003</v>
      </c>
      <c r="P60" s="45">
        <f t="shared" si="12"/>
        <v>1.1332253493779048E-6</v>
      </c>
      <c r="Q60" s="47">
        <v>1</v>
      </c>
      <c r="R60" s="45">
        <f>+Q60*P60</f>
        <v>1.1332253493779048E-6</v>
      </c>
    </row>
    <row r="61" spans="1:18" x14ac:dyDescent="0.2">
      <c r="A61" s="94" t="s">
        <v>159</v>
      </c>
      <c r="B61" s="95" t="s">
        <v>44</v>
      </c>
      <c r="C61" s="96">
        <v>54318.523699999998</v>
      </c>
      <c r="D61" s="97">
        <v>1E-4</v>
      </c>
      <c r="E61" s="27">
        <f t="shared" si="1"/>
        <v>20431.897853879134</v>
      </c>
      <c r="F61" s="19">
        <f t="shared" si="2"/>
        <v>20432</v>
      </c>
      <c r="G61" s="19">
        <f t="shared" si="11"/>
        <v>-4.3350400002964307E-2</v>
      </c>
      <c r="H61" s="19"/>
      <c r="I61" s="19">
        <f>G61</f>
        <v>-4.3350400002964307E-2</v>
      </c>
      <c r="J61" s="19"/>
      <c r="K61" s="19"/>
      <c r="L61" s="19"/>
      <c r="M61" s="19">
        <f t="shared" ca="1" si="6"/>
        <v>-4.4163185280085268E-2</v>
      </c>
      <c r="N61" s="43">
        <f t="shared" si="3"/>
        <v>-4.3854789015992428E-2</v>
      </c>
      <c r="O61" s="21">
        <f t="shared" si="4"/>
        <v>39300.023699999998</v>
      </c>
      <c r="P61" s="45">
        <f t="shared" si="12"/>
        <v>2.5440827646348219E-7</v>
      </c>
      <c r="Q61" s="47">
        <v>1</v>
      </c>
      <c r="R61" s="45">
        <f>+Q61*P61</f>
        <v>2.5440827646348219E-7</v>
      </c>
    </row>
    <row r="62" spans="1:18" x14ac:dyDescent="0.2">
      <c r="A62" s="120" t="s">
        <v>171</v>
      </c>
      <c r="B62" s="121" t="s">
        <v>44</v>
      </c>
      <c r="C62" s="120">
        <v>27770.52</v>
      </c>
      <c r="D62" s="120" t="s">
        <v>164</v>
      </c>
      <c r="E62" s="27"/>
      <c r="F62" s="19"/>
      <c r="G62" s="19"/>
      <c r="H62" s="19"/>
      <c r="I62" s="19"/>
      <c r="J62" s="19"/>
      <c r="K62" s="19"/>
      <c r="L62" s="19"/>
      <c r="M62" s="19"/>
      <c r="N62" s="19"/>
      <c r="O62" s="21"/>
    </row>
    <row r="63" spans="1:18" x14ac:dyDescent="0.2">
      <c r="A63" s="120" t="s">
        <v>171</v>
      </c>
      <c r="B63" s="121" t="s">
        <v>44</v>
      </c>
      <c r="C63" s="120">
        <v>28062.51</v>
      </c>
      <c r="D63" s="120" t="s">
        <v>164</v>
      </c>
      <c r="E63" s="27"/>
      <c r="F63" s="19"/>
      <c r="G63" s="19"/>
      <c r="H63" s="19"/>
      <c r="I63" s="19"/>
      <c r="J63" s="19"/>
      <c r="K63" s="19"/>
      <c r="L63" s="19"/>
      <c r="M63" s="19"/>
      <c r="N63" s="19"/>
      <c r="O63" s="21"/>
    </row>
    <row r="64" spans="1:18" x14ac:dyDescent="0.2">
      <c r="A64" s="120" t="s">
        <v>171</v>
      </c>
      <c r="B64" s="121" t="s">
        <v>44</v>
      </c>
      <c r="C64" s="120">
        <v>28420.27</v>
      </c>
      <c r="D64" s="120" t="s">
        <v>164</v>
      </c>
      <c r="E64" s="27"/>
      <c r="F64" s="19"/>
      <c r="G64" s="19"/>
      <c r="H64" s="19"/>
      <c r="I64" s="19"/>
      <c r="J64" s="19"/>
      <c r="K64" s="19"/>
      <c r="L64" s="19"/>
      <c r="M64" s="19"/>
      <c r="N64" s="19"/>
      <c r="O64" s="21"/>
    </row>
    <row r="65" spans="1:15" x14ac:dyDescent="0.2">
      <c r="A65" s="120" t="s">
        <v>171</v>
      </c>
      <c r="B65" s="121" t="s">
        <v>44</v>
      </c>
      <c r="C65" s="120">
        <v>28751.313999999998</v>
      </c>
      <c r="D65" s="120" t="s">
        <v>164</v>
      </c>
      <c r="E65" s="27"/>
      <c r="F65" s="19"/>
      <c r="G65" s="19"/>
      <c r="H65" s="19"/>
      <c r="I65" s="19"/>
      <c r="J65" s="19"/>
      <c r="K65" s="19"/>
      <c r="L65" s="19"/>
      <c r="M65" s="19"/>
      <c r="N65" s="19"/>
      <c r="O65" s="21"/>
    </row>
    <row r="66" spans="1:15" x14ac:dyDescent="0.2">
      <c r="A66" s="120" t="s">
        <v>171</v>
      </c>
      <c r="B66" s="121" t="s">
        <v>44</v>
      </c>
      <c r="C66" s="120">
        <v>28780.17</v>
      </c>
      <c r="D66" s="120" t="s">
        <v>164</v>
      </c>
      <c r="E66" s="27"/>
      <c r="F66" s="19"/>
      <c r="G66" s="19"/>
      <c r="H66" s="19"/>
      <c r="I66" s="19"/>
      <c r="J66" s="19"/>
      <c r="K66" s="19"/>
      <c r="L66" s="19"/>
      <c r="M66" s="19"/>
      <c r="N66" s="19"/>
      <c r="O66" s="21"/>
    </row>
    <row r="67" spans="1:15" x14ac:dyDescent="0.2">
      <c r="A67" s="120" t="s">
        <v>171</v>
      </c>
      <c r="B67" s="121" t="s">
        <v>44</v>
      </c>
      <c r="C67" s="120">
        <v>29462.174999999999</v>
      </c>
      <c r="D67" s="120" t="s">
        <v>164</v>
      </c>
      <c r="E67" s="27"/>
      <c r="F67" s="19"/>
      <c r="G67" s="19"/>
      <c r="H67" s="19"/>
      <c r="I67" s="19"/>
      <c r="J67" s="19"/>
      <c r="K67" s="19"/>
      <c r="L67" s="19"/>
      <c r="M67" s="19"/>
      <c r="N67" s="19"/>
      <c r="O67" s="21"/>
    </row>
    <row r="68" spans="1:15" x14ac:dyDescent="0.2">
      <c r="A68" s="120" t="s">
        <v>190</v>
      </c>
      <c r="B68" s="121" t="s">
        <v>44</v>
      </c>
      <c r="C68" s="120">
        <v>32719.832999999999</v>
      </c>
      <c r="D68" s="120" t="s">
        <v>164</v>
      </c>
      <c r="E68" s="27"/>
      <c r="F68" s="19"/>
      <c r="G68" s="19"/>
      <c r="H68" s="19"/>
      <c r="I68" s="19"/>
      <c r="J68" s="19"/>
      <c r="K68" s="19"/>
      <c r="L68" s="19"/>
      <c r="M68" s="19"/>
      <c r="N68" s="19"/>
      <c r="O68" s="21"/>
    </row>
    <row r="69" spans="1:15" x14ac:dyDescent="0.2">
      <c r="A69" s="120" t="s">
        <v>190</v>
      </c>
      <c r="B69" s="121" t="s">
        <v>44</v>
      </c>
      <c r="C69" s="120">
        <v>32748.705999999998</v>
      </c>
      <c r="D69" s="120" t="s">
        <v>164</v>
      </c>
      <c r="E69" s="27"/>
      <c r="F69" s="19"/>
      <c r="G69" s="19"/>
      <c r="H69" s="19"/>
      <c r="I69" s="19"/>
      <c r="J69" s="19"/>
      <c r="K69" s="19"/>
      <c r="L69" s="19"/>
      <c r="M69" s="19"/>
      <c r="N69" s="19"/>
      <c r="O69" s="21"/>
    </row>
    <row r="70" spans="1:15" x14ac:dyDescent="0.2">
      <c r="A70" s="120" t="s">
        <v>190</v>
      </c>
      <c r="B70" s="121" t="s">
        <v>44</v>
      </c>
      <c r="C70" s="120">
        <v>33149.75</v>
      </c>
      <c r="D70" s="120" t="s">
        <v>164</v>
      </c>
      <c r="E70" s="27"/>
      <c r="F70" s="19"/>
      <c r="G70" s="19"/>
      <c r="H70" s="19"/>
      <c r="I70" s="19"/>
      <c r="J70" s="19"/>
      <c r="K70" s="19"/>
      <c r="L70" s="19"/>
      <c r="M70" s="19"/>
      <c r="N70" s="19"/>
      <c r="O70" s="21"/>
    </row>
    <row r="71" spans="1:15" x14ac:dyDescent="0.2">
      <c r="A71" s="120" t="s">
        <v>200</v>
      </c>
      <c r="B71" s="121" t="s">
        <v>44</v>
      </c>
      <c r="C71" s="120">
        <v>34290.525000000001</v>
      </c>
      <c r="D71" s="120" t="s">
        <v>164</v>
      </c>
      <c r="E71" s="27"/>
      <c r="F71" s="19"/>
      <c r="G71" s="19"/>
      <c r="H71" s="19"/>
      <c r="I71" s="19"/>
      <c r="J71" s="19"/>
      <c r="K71" s="19"/>
      <c r="L71" s="19"/>
      <c r="M71" s="19"/>
      <c r="N71" s="19"/>
      <c r="O71" s="21"/>
    </row>
    <row r="72" spans="1:15" x14ac:dyDescent="0.2">
      <c r="A72" s="120" t="s">
        <v>215</v>
      </c>
      <c r="B72" s="121" t="s">
        <v>47</v>
      </c>
      <c r="C72" s="120">
        <v>45647.521399999998</v>
      </c>
      <c r="D72" s="120" t="s">
        <v>164</v>
      </c>
      <c r="E72" s="27"/>
      <c r="F72" s="19"/>
      <c r="G72" s="19"/>
      <c r="H72" s="19"/>
      <c r="I72" s="19"/>
      <c r="J72" s="19"/>
      <c r="K72" s="19"/>
      <c r="L72" s="19"/>
      <c r="M72" s="19"/>
      <c r="N72" s="19"/>
      <c r="O72" s="21"/>
    </row>
    <row r="73" spans="1:15" x14ac:dyDescent="0.2">
      <c r="A73" s="120" t="s">
        <v>224</v>
      </c>
      <c r="B73" s="121" t="s">
        <v>44</v>
      </c>
      <c r="C73" s="120">
        <v>46693.445</v>
      </c>
      <c r="D73" s="120" t="s">
        <v>164</v>
      </c>
      <c r="E73" s="27"/>
      <c r="F73" s="19"/>
      <c r="G73" s="19"/>
      <c r="H73" s="19"/>
      <c r="I73" s="19"/>
      <c r="J73" s="19"/>
      <c r="K73" s="19"/>
      <c r="L73" s="19"/>
      <c r="M73" s="19"/>
      <c r="N73" s="19"/>
      <c r="O73" s="21"/>
    </row>
    <row r="74" spans="1:15" x14ac:dyDescent="0.2">
      <c r="A74" s="24" t="s">
        <v>224</v>
      </c>
      <c r="B74" s="24" t="s">
        <v>44</v>
      </c>
      <c r="C74" s="122">
        <v>46693.451999999997</v>
      </c>
      <c r="D74" s="122" t="s">
        <v>164</v>
      </c>
      <c r="E74" s="27"/>
    </row>
    <row r="75" spans="1:15" x14ac:dyDescent="0.2">
      <c r="A75" s="24" t="s">
        <v>233</v>
      </c>
      <c r="B75" s="24" t="s">
        <v>44</v>
      </c>
      <c r="C75" s="122">
        <v>47038.481</v>
      </c>
      <c r="D75" s="122" t="s">
        <v>164</v>
      </c>
      <c r="E75" s="27"/>
    </row>
    <row r="76" spans="1:15" x14ac:dyDescent="0.2">
      <c r="A76" s="24" t="s">
        <v>233</v>
      </c>
      <c r="B76" s="24" t="s">
        <v>44</v>
      </c>
      <c r="C76" s="122">
        <v>47737.451000000001</v>
      </c>
      <c r="D76" s="122" t="s">
        <v>164</v>
      </c>
      <c r="E76" s="27"/>
    </row>
    <row r="77" spans="1:15" x14ac:dyDescent="0.2">
      <c r="A77" s="24" t="s">
        <v>233</v>
      </c>
      <c r="B77" s="24" t="s">
        <v>44</v>
      </c>
      <c r="C77" s="122">
        <v>47737.453000000001</v>
      </c>
      <c r="D77" s="122" t="s">
        <v>164</v>
      </c>
      <c r="E77" s="27"/>
    </row>
    <row r="78" spans="1:15" x14ac:dyDescent="0.2">
      <c r="A78" s="24" t="s">
        <v>233</v>
      </c>
      <c r="B78" s="24" t="s">
        <v>44</v>
      </c>
      <c r="C78" s="122">
        <v>47737.453000000001</v>
      </c>
      <c r="D78" s="122" t="s">
        <v>164</v>
      </c>
      <c r="E78" s="27"/>
    </row>
    <row r="79" spans="1:15" x14ac:dyDescent="0.2">
      <c r="A79" s="24" t="s">
        <v>233</v>
      </c>
      <c r="B79" s="24" t="s">
        <v>44</v>
      </c>
      <c r="C79" s="122">
        <v>47737.461000000003</v>
      </c>
      <c r="D79" s="122" t="s">
        <v>164</v>
      </c>
      <c r="E79" s="27"/>
    </row>
    <row r="80" spans="1:15" x14ac:dyDescent="0.2">
      <c r="A80" s="24" t="s">
        <v>233</v>
      </c>
      <c r="B80" s="24" t="s">
        <v>44</v>
      </c>
      <c r="C80" s="122">
        <v>47737.466</v>
      </c>
      <c r="D80" s="122" t="s">
        <v>164</v>
      </c>
      <c r="E80" s="27"/>
    </row>
    <row r="81" spans="1:5" x14ac:dyDescent="0.2">
      <c r="A81" s="24" t="s">
        <v>233</v>
      </c>
      <c r="B81" s="24" t="s">
        <v>44</v>
      </c>
      <c r="C81" s="122">
        <v>47788.387000000002</v>
      </c>
      <c r="D81" s="122" t="s">
        <v>164</v>
      </c>
      <c r="E81" s="27"/>
    </row>
    <row r="82" spans="1:5" x14ac:dyDescent="0.2">
      <c r="A82" s="24" t="s">
        <v>233</v>
      </c>
      <c r="B82" s="24" t="s">
        <v>44</v>
      </c>
      <c r="C82" s="122">
        <v>47827.42</v>
      </c>
      <c r="D82" s="122" t="s">
        <v>164</v>
      </c>
    </row>
    <row r="83" spans="1:5" x14ac:dyDescent="0.2">
      <c r="A83" s="24" t="s">
        <v>233</v>
      </c>
      <c r="B83" s="24" t="s">
        <v>44</v>
      </c>
      <c r="C83" s="122">
        <v>47850.341</v>
      </c>
      <c r="D83" s="122" t="s">
        <v>164</v>
      </c>
    </row>
    <row r="84" spans="1:5" x14ac:dyDescent="0.2">
      <c r="A84" s="24" t="s">
        <v>272</v>
      </c>
      <c r="B84" s="24" t="s">
        <v>44</v>
      </c>
      <c r="C84" s="122">
        <v>48644.375999999997</v>
      </c>
      <c r="D84" s="122" t="s">
        <v>164</v>
      </c>
    </row>
    <row r="85" spans="1:5" x14ac:dyDescent="0.2">
      <c r="A85" s="24" t="s">
        <v>272</v>
      </c>
      <c r="B85" s="24" t="s">
        <v>44</v>
      </c>
      <c r="C85" s="122">
        <v>48770.447</v>
      </c>
      <c r="D85" s="122" t="s">
        <v>164</v>
      </c>
    </row>
    <row r="86" spans="1:5" x14ac:dyDescent="0.2">
      <c r="A86" s="24" t="s">
        <v>293</v>
      </c>
      <c r="B86" s="24" t="s">
        <v>44</v>
      </c>
      <c r="C86" s="122">
        <v>51021.409699999997</v>
      </c>
      <c r="D86" s="122" t="s">
        <v>164</v>
      </c>
    </row>
    <row r="87" spans="1:5" x14ac:dyDescent="0.2">
      <c r="A87" s="24" t="s">
        <v>293</v>
      </c>
      <c r="B87" s="24" t="s">
        <v>44</v>
      </c>
      <c r="C87" s="122">
        <v>51021.420100000003</v>
      </c>
      <c r="D87" s="122" t="s">
        <v>164</v>
      </c>
    </row>
    <row r="88" spans="1:5" x14ac:dyDescent="0.2">
      <c r="A88" s="24" t="s">
        <v>293</v>
      </c>
      <c r="B88" s="24" t="s">
        <v>44</v>
      </c>
      <c r="C88" s="122">
        <v>51021.4208</v>
      </c>
      <c r="D88" s="122" t="s">
        <v>164</v>
      </c>
    </row>
    <row r="89" spans="1:5" x14ac:dyDescent="0.2">
      <c r="A89" s="24" t="s">
        <v>293</v>
      </c>
      <c r="B89" s="24" t="s">
        <v>44</v>
      </c>
      <c r="C89" s="122">
        <v>51021.436800000003</v>
      </c>
      <c r="D89" s="122" t="s">
        <v>164</v>
      </c>
    </row>
    <row r="90" spans="1:5" x14ac:dyDescent="0.2">
      <c r="A90" s="24" t="s">
        <v>293</v>
      </c>
      <c r="B90" s="24" t="s">
        <v>44</v>
      </c>
      <c r="C90" s="122">
        <v>51021.440999999999</v>
      </c>
      <c r="D90" s="122" t="s">
        <v>164</v>
      </c>
    </row>
    <row r="91" spans="1:5" x14ac:dyDescent="0.2">
      <c r="A91" s="24" t="s">
        <v>293</v>
      </c>
      <c r="B91" s="24" t="s">
        <v>44</v>
      </c>
      <c r="C91" s="122">
        <v>51021.445099999997</v>
      </c>
      <c r="D91" s="122" t="s">
        <v>164</v>
      </c>
    </row>
    <row r="92" spans="1:5" x14ac:dyDescent="0.2">
      <c r="A92" s="24" t="s">
        <v>293</v>
      </c>
      <c r="B92" s="24" t="s">
        <v>44</v>
      </c>
      <c r="C92" s="122">
        <v>51021.447200000002</v>
      </c>
      <c r="D92" s="122" t="s">
        <v>164</v>
      </c>
    </row>
    <row r="93" spans="1:5" x14ac:dyDescent="0.2">
      <c r="A93" s="24" t="s">
        <v>349</v>
      </c>
      <c r="B93" s="24" t="s">
        <v>47</v>
      </c>
      <c r="C93" s="122">
        <v>51679.857600000003</v>
      </c>
      <c r="D93" s="122" t="s">
        <v>164</v>
      </c>
    </row>
    <row r="94" spans="1:5" x14ac:dyDescent="0.2">
      <c r="A94" s="24" t="s">
        <v>353</v>
      </c>
      <c r="B94" s="24" t="s">
        <v>47</v>
      </c>
      <c r="C94" s="122">
        <v>52216.292800000003</v>
      </c>
      <c r="D94" s="122" t="s">
        <v>164</v>
      </c>
    </row>
    <row r="95" spans="1:5" x14ac:dyDescent="0.2">
      <c r="A95" s="24" t="s">
        <v>365</v>
      </c>
      <c r="B95" s="24" t="s">
        <v>47</v>
      </c>
      <c r="C95" s="122">
        <v>52490.875200000002</v>
      </c>
      <c r="D95" s="122" t="s">
        <v>164</v>
      </c>
    </row>
    <row r="96" spans="1:5" x14ac:dyDescent="0.2">
      <c r="A96" s="24" t="s">
        <v>374</v>
      </c>
      <c r="B96" s="24" t="s">
        <v>44</v>
      </c>
      <c r="C96" s="122">
        <v>52808.533499999998</v>
      </c>
      <c r="D96" s="122" t="s">
        <v>164</v>
      </c>
    </row>
    <row r="97" spans="1:4" x14ac:dyDescent="0.2">
      <c r="A97" s="24" t="s">
        <v>392</v>
      </c>
      <c r="B97" s="24" t="s">
        <v>44</v>
      </c>
      <c r="C97" s="122">
        <v>53580.5</v>
      </c>
      <c r="D97" s="122" t="s">
        <v>164</v>
      </c>
    </row>
    <row r="98" spans="1:4" x14ac:dyDescent="0.2">
      <c r="A98" s="24" t="s">
        <v>404</v>
      </c>
      <c r="B98" s="24" t="s">
        <v>44</v>
      </c>
      <c r="C98" s="122">
        <v>53653.500500000002</v>
      </c>
      <c r="D98" s="122" t="s">
        <v>164</v>
      </c>
    </row>
    <row r="99" spans="1:4" x14ac:dyDescent="0.2">
      <c r="A99" s="24" t="s">
        <v>420</v>
      </c>
      <c r="B99" s="24" t="s">
        <v>44</v>
      </c>
      <c r="C99" s="122">
        <v>54366.479099999997</v>
      </c>
      <c r="D99" s="122" t="s">
        <v>164</v>
      </c>
    </row>
    <row r="100" spans="1:4" x14ac:dyDescent="0.2">
      <c r="A100" s="24" t="s">
        <v>426</v>
      </c>
      <c r="B100" s="24" t="s">
        <v>47</v>
      </c>
      <c r="C100" s="122">
        <v>54521.595399999998</v>
      </c>
      <c r="D100" s="122" t="s">
        <v>164</v>
      </c>
    </row>
    <row r="101" spans="1:4" x14ac:dyDescent="0.2">
      <c r="A101" s="24" t="s">
        <v>431</v>
      </c>
      <c r="B101" s="24" t="s">
        <v>44</v>
      </c>
      <c r="C101" s="122">
        <v>54749.282399999996</v>
      </c>
      <c r="D101" s="122" t="s">
        <v>164</v>
      </c>
    </row>
    <row r="102" spans="1:4" x14ac:dyDescent="0.2">
      <c r="A102" s="24" t="s">
        <v>431</v>
      </c>
      <c r="B102" s="24" t="s">
        <v>47</v>
      </c>
      <c r="C102" s="122">
        <v>54753.311999999998</v>
      </c>
      <c r="D102" s="122" t="s">
        <v>164</v>
      </c>
    </row>
    <row r="103" spans="1:4" x14ac:dyDescent="0.2">
      <c r="A103" s="24" t="s">
        <v>446</v>
      </c>
      <c r="B103" s="24" t="s">
        <v>47</v>
      </c>
      <c r="C103" s="122">
        <v>55097.497100000001</v>
      </c>
      <c r="D103" s="122" t="s">
        <v>61</v>
      </c>
    </row>
    <row r="104" spans="1:4" x14ac:dyDescent="0.2">
      <c r="A104" s="24" t="s">
        <v>446</v>
      </c>
      <c r="B104" s="24" t="s">
        <v>44</v>
      </c>
      <c r="C104" s="122">
        <v>55098.558400000002</v>
      </c>
      <c r="D104" s="122" t="s">
        <v>61</v>
      </c>
    </row>
    <row r="105" spans="1:4" x14ac:dyDescent="0.2">
      <c r="A105" s="24" t="s">
        <v>467</v>
      </c>
      <c r="B105" s="24" t="s">
        <v>44</v>
      </c>
      <c r="C105" s="122">
        <v>55874.347800000003</v>
      </c>
      <c r="D105" s="122" t="s">
        <v>164</v>
      </c>
    </row>
    <row r="106" spans="1:4" x14ac:dyDescent="0.2">
      <c r="A106" s="24" t="s">
        <v>467</v>
      </c>
      <c r="B106" s="24" t="s">
        <v>47</v>
      </c>
      <c r="C106" s="122">
        <v>55874.560599999997</v>
      </c>
      <c r="D106" s="122" t="s">
        <v>164</v>
      </c>
    </row>
    <row r="107" spans="1:4" x14ac:dyDescent="0.2">
      <c r="A107" s="27"/>
      <c r="B107" s="27"/>
      <c r="C107" s="28"/>
      <c r="D107" s="28"/>
    </row>
    <row r="108" spans="1:4" x14ac:dyDescent="0.2">
      <c r="A108" s="27"/>
      <c r="B108" s="27"/>
      <c r="C108" s="28"/>
      <c r="D108" s="28"/>
    </row>
    <row r="109" spans="1:4" x14ac:dyDescent="0.2">
      <c r="A109" s="27"/>
      <c r="B109" s="27"/>
      <c r="C109" s="28"/>
      <c r="D109" s="28"/>
    </row>
    <row r="110" spans="1:4" x14ac:dyDescent="0.2">
      <c r="A110" s="27"/>
      <c r="B110" s="27"/>
      <c r="C110" s="28"/>
      <c r="D110" s="28"/>
    </row>
    <row r="111" spans="1:4" x14ac:dyDescent="0.2">
      <c r="A111" s="27"/>
      <c r="B111" s="27"/>
      <c r="C111" s="28"/>
      <c r="D111" s="28"/>
    </row>
    <row r="112" spans="1:4" x14ac:dyDescent="0.2">
      <c r="A112" s="27"/>
      <c r="B112" s="27"/>
      <c r="C112" s="28"/>
      <c r="D112" s="28"/>
    </row>
    <row r="113" spans="1:4" x14ac:dyDescent="0.2">
      <c r="A113" s="27"/>
      <c r="B113" s="27"/>
      <c r="C113" s="28"/>
      <c r="D113" s="28"/>
    </row>
    <row r="114" spans="1:4" x14ac:dyDescent="0.2">
      <c r="A114" s="27"/>
      <c r="B114" s="27"/>
      <c r="C114" s="28"/>
      <c r="D114" s="28"/>
    </row>
    <row r="115" spans="1:4" x14ac:dyDescent="0.2">
      <c r="A115" s="27"/>
      <c r="B115" s="27"/>
      <c r="C115" s="28"/>
      <c r="D115" s="28"/>
    </row>
    <row r="116" spans="1:4" x14ac:dyDescent="0.2">
      <c r="A116" s="27"/>
      <c r="B116" s="27"/>
      <c r="C116" s="28"/>
      <c r="D116" s="28"/>
    </row>
    <row r="117" spans="1:4" x14ac:dyDescent="0.2">
      <c r="A117" s="27"/>
      <c r="B117" s="27"/>
      <c r="C117" s="28"/>
      <c r="D117" s="28"/>
    </row>
    <row r="118" spans="1:4" x14ac:dyDescent="0.2">
      <c r="A118" s="27"/>
      <c r="B118" s="27"/>
      <c r="C118" s="28"/>
      <c r="D118" s="28"/>
    </row>
    <row r="119" spans="1:4" x14ac:dyDescent="0.2">
      <c r="A119" s="27"/>
      <c r="B119" s="27"/>
      <c r="C119" s="28"/>
      <c r="D119" s="28"/>
    </row>
    <row r="120" spans="1:4" x14ac:dyDescent="0.2">
      <c r="A120" s="27"/>
      <c r="B120" s="27"/>
      <c r="C120" s="28"/>
      <c r="D120" s="28"/>
    </row>
    <row r="121" spans="1:4" x14ac:dyDescent="0.2">
      <c r="A121" s="27"/>
      <c r="B121" s="27"/>
      <c r="C121" s="28"/>
      <c r="D121" s="28"/>
    </row>
    <row r="122" spans="1:4" x14ac:dyDescent="0.2">
      <c r="A122" s="27"/>
      <c r="B122" s="27"/>
      <c r="C122" s="28"/>
      <c r="D122" s="28"/>
    </row>
    <row r="123" spans="1:4" x14ac:dyDescent="0.2">
      <c r="A123" s="27"/>
      <c r="B123" s="27"/>
      <c r="C123" s="28"/>
      <c r="D123" s="28"/>
    </row>
    <row r="124" spans="1:4" x14ac:dyDescent="0.2">
      <c r="A124" s="27"/>
      <c r="B124" s="27"/>
      <c r="C124" s="28"/>
      <c r="D124" s="28"/>
    </row>
    <row r="125" spans="1:4" x14ac:dyDescent="0.2">
      <c r="A125" s="27"/>
      <c r="B125" s="27"/>
      <c r="C125" s="28"/>
      <c r="D125" s="28"/>
    </row>
    <row r="126" spans="1:4" x14ac:dyDescent="0.2">
      <c r="A126" s="27"/>
      <c r="B126" s="27"/>
      <c r="C126" s="28"/>
      <c r="D126" s="28"/>
    </row>
    <row r="127" spans="1:4" x14ac:dyDescent="0.2">
      <c r="A127" s="27"/>
      <c r="B127" s="27"/>
      <c r="C127" s="28"/>
      <c r="D127" s="28"/>
    </row>
    <row r="128" spans="1:4" x14ac:dyDescent="0.2">
      <c r="A128" s="27"/>
      <c r="B128" s="27"/>
      <c r="C128" s="28"/>
      <c r="D128" s="28"/>
    </row>
    <row r="129" spans="1:4" x14ac:dyDescent="0.2">
      <c r="A129" s="27"/>
      <c r="B129" s="27"/>
      <c r="C129" s="28"/>
      <c r="D129" s="28"/>
    </row>
    <row r="130" spans="1:4" x14ac:dyDescent="0.2">
      <c r="A130" s="27"/>
      <c r="B130" s="27"/>
      <c r="C130" s="28"/>
      <c r="D130" s="28"/>
    </row>
    <row r="131" spans="1:4" x14ac:dyDescent="0.2">
      <c r="A131" s="27"/>
      <c r="B131" s="27"/>
      <c r="C131" s="28"/>
      <c r="D131" s="28"/>
    </row>
    <row r="132" spans="1:4" x14ac:dyDescent="0.2">
      <c r="A132" s="27"/>
      <c r="B132" s="27"/>
      <c r="C132" s="28"/>
      <c r="D132" s="28"/>
    </row>
    <row r="133" spans="1:4" x14ac:dyDescent="0.2">
      <c r="A133" s="27"/>
      <c r="B133" s="27"/>
      <c r="C133" s="28"/>
      <c r="D133" s="28"/>
    </row>
    <row r="134" spans="1:4" x14ac:dyDescent="0.2">
      <c r="A134" s="27"/>
      <c r="B134" s="27"/>
      <c r="C134" s="28"/>
      <c r="D134" s="28"/>
    </row>
    <row r="135" spans="1:4" x14ac:dyDescent="0.2">
      <c r="A135" s="27"/>
      <c r="B135" s="27"/>
      <c r="C135" s="28"/>
      <c r="D135" s="28"/>
    </row>
    <row r="136" spans="1:4" x14ac:dyDescent="0.2">
      <c r="A136" s="27"/>
      <c r="B136" s="27"/>
      <c r="C136" s="28"/>
      <c r="D136" s="28"/>
    </row>
    <row r="137" spans="1:4" x14ac:dyDescent="0.2">
      <c r="A137" s="27"/>
      <c r="B137" s="27"/>
      <c r="C137" s="28"/>
      <c r="D137" s="28"/>
    </row>
    <row r="138" spans="1:4" x14ac:dyDescent="0.2">
      <c r="A138" s="27"/>
      <c r="B138" s="27"/>
      <c r="C138" s="28"/>
      <c r="D138" s="28"/>
    </row>
    <row r="139" spans="1:4" x14ac:dyDescent="0.2">
      <c r="A139" s="27"/>
      <c r="B139" s="27"/>
      <c r="C139" s="28"/>
      <c r="D139" s="28"/>
    </row>
    <row r="140" spans="1:4" x14ac:dyDescent="0.2">
      <c r="A140" s="27"/>
      <c r="B140" s="27"/>
      <c r="C140" s="28"/>
      <c r="D140" s="28"/>
    </row>
    <row r="141" spans="1:4" x14ac:dyDescent="0.2">
      <c r="A141" s="27"/>
      <c r="B141" s="27"/>
      <c r="C141" s="28"/>
      <c r="D141" s="28"/>
    </row>
    <row r="142" spans="1:4" x14ac:dyDescent="0.2">
      <c r="A142" s="27"/>
      <c r="B142" s="27"/>
      <c r="C142" s="28"/>
      <c r="D142" s="28"/>
    </row>
    <row r="143" spans="1:4" x14ac:dyDescent="0.2">
      <c r="A143" s="27"/>
      <c r="B143" s="27"/>
      <c r="C143" s="28"/>
      <c r="D143" s="28"/>
    </row>
    <row r="144" spans="1:4" x14ac:dyDescent="0.2">
      <c r="A144" s="27"/>
      <c r="B144" s="27"/>
      <c r="C144" s="28"/>
      <c r="D144" s="28"/>
    </row>
    <row r="145" spans="1:4" x14ac:dyDescent="0.2">
      <c r="A145" s="27"/>
      <c r="B145" s="27"/>
      <c r="C145" s="28"/>
      <c r="D145" s="28"/>
    </row>
    <row r="146" spans="1:4" x14ac:dyDescent="0.2">
      <c r="A146" s="27"/>
      <c r="B146" s="27"/>
      <c r="C146" s="28"/>
      <c r="D146" s="28"/>
    </row>
    <row r="147" spans="1:4" x14ac:dyDescent="0.2">
      <c r="A147" s="27"/>
      <c r="B147" s="27"/>
      <c r="C147" s="28"/>
      <c r="D147" s="28"/>
    </row>
    <row r="148" spans="1:4" x14ac:dyDescent="0.2">
      <c r="A148" s="27"/>
      <c r="B148" s="27"/>
      <c r="C148" s="28"/>
      <c r="D148" s="28"/>
    </row>
    <row r="149" spans="1:4" x14ac:dyDescent="0.2">
      <c r="A149" s="27"/>
      <c r="B149" s="27"/>
      <c r="C149" s="28"/>
      <c r="D149" s="28"/>
    </row>
    <row r="150" spans="1:4" x14ac:dyDescent="0.2">
      <c r="A150" s="27"/>
      <c r="B150" s="27"/>
      <c r="C150" s="28"/>
      <c r="D150" s="28"/>
    </row>
    <row r="151" spans="1:4" x14ac:dyDescent="0.2">
      <c r="A151" s="27"/>
      <c r="B151" s="27"/>
      <c r="C151" s="28"/>
      <c r="D151" s="28"/>
    </row>
    <row r="152" spans="1:4" x14ac:dyDescent="0.2">
      <c r="A152" s="27"/>
      <c r="B152" s="27"/>
      <c r="C152" s="28"/>
      <c r="D152" s="28"/>
    </row>
    <row r="153" spans="1:4" x14ac:dyDescent="0.2">
      <c r="A153" s="27"/>
      <c r="B153" s="27"/>
      <c r="C153" s="28"/>
      <c r="D153" s="28"/>
    </row>
    <row r="154" spans="1:4" x14ac:dyDescent="0.2">
      <c r="A154" s="27"/>
      <c r="B154" s="27"/>
      <c r="C154" s="28"/>
      <c r="D154" s="28"/>
    </row>
    <row r="155" spans="1:4" x14ac:dyDescent="0.2">
      <c r="A155" s="27"/>
      <c r="B155" s="27"/>
      <c r="C155" s="28"/>
      <c r="D155" s="28"/>
    </row>
    <row r="156" spans="1:4" x14ac:dyDescent="0.2">
      <c r="A156" s="27"/>
      <c r="B156" s="27"/>
      <c r="C156" s="28"/>
      <c r="D156" s="28"/>
    </row>
    <row r="157" spans="1:4" x14ac:dyDescent="0.2">
      <c r="A157" s="27"/>
      <c r="B157" s="27"/>
      <c r="C157" s="28"/>
      <c r="D157" s="28"/>
    </row>
    <row r="158" spans="1:4" x14ac:dyDescent="0.2">
      <c r="A158" s="27"/>
      <c r="B158" s="27"/>
      <c r="C158" s="28"/>
      <c r="D158" s="28"/>
    </row>
    <row r="159" spans="1:4" x14ac:dyDescent="0.2">
      <c r="A159" s="27"/>
      <c r="B159" s="27"/>
      <c r="C159" s="28"/>
      <c r="D159" s="28"/>
    </row>
    <row r="160" spans="1:4" x14ac:dyDescent="0.2">
      <c r="A160" s="27"/>
      <c r="B160" s="27"/>
      <c r="C160" s="28"/>
      <c r="D160" s="28"/>
    </row>
    <row r="161" spans="1:4" x14ac:dyDescent="0.2">
      <c r="A161" s="27"/>
      <c r="B161" s="27"/>
      <c r="C161" s="28"/>
      <c r="D161" s="28"/>
    </row>
    <row r="162" spans="1:4" x14ac:dyDescent="0.2">
      <c r="A162" s="27"/>
      <c r="B162" s="27"/>
      <c r="C162" s="28"/>
      <c r="D162" s="28"/>
    </row>
    <row r="163" spans="1:4" x14ac:dyDescent="0.2">
      <c r="A163" s="27"/>
      <c r="B163" s="27"/>
      <c r="C163" s="28"/>
      <c r="D163" s="28"/>
    </row>
    <row r="164" spans="1:4" x14ac:dyDescent="0.2">
      <c r="A164" s="27"/>
      <c r="B164" s="27"/>
      <c r="C164" s="28"/>
      <c r="D164" s="28"/>
    </row>
    <row r="165" spans="1:4" x14ac:dyDescent="0.2">
      <c r="A165" s="27"/>
      <c r="B165" s="27"/>
      <c r="C165" s="28"/>
      <c r="D165" s="28"/>
    </row>
    <row r="166" spans="1:4" x14ac:dyDescent="0.2">
      <c r="A166" s="27"/>
      <c r="B166" s="27"/>
      <c r="C166" s="28"/>
      <c r="D166" s="28"/>
    </row>
    <row r="167" spans="1:4" x14ac:dyDescent="0.2">
      <c r="A167" s="27"/>
      <c r="B167" s="27"/>
      <c r="C167" s="28"/>
      <c r="D167" s="28"/>
    </row>
    <row r="168" spans="1:4" x14ac:dyDescent="0.2">
      <c r="A168" s="27"/>
      <c r="B168" s="27"/>
      <c r="C168" s="28"/>
      <c r="D168" s="28"/>
    </row>
    <row r="169" spans="1:4" x14ac:dyDescent="0.2">
      <c r="A169" s="27"/>
      <c r="B169" s="27"/>
      <c r="C169" s="28"/>
      <c r="D169" s="28"/>
    </row>
    <row r="170" spans="1:4" x14ac:dyDescent="0.2">
      <c r="A170" s="27"/>
      <c r="B170" s="27"/>
      <c r="C170" s="28"/>
      <c r="D170" s="28"/>
    </row>
    <row r="171" spans="1:4" x14ac:dyDescent="0.2">
      <c r="A171" s="27"/>
      <c r="B171" s="27"/>
      <c r="C171" s="28"/>
      <c r="D171" s="28"/>
    </row>
    <row r="172" spans="1:4" x14ac:dyDescent="0.2">
      <c r="A172" s="27"/>
      <c r="B172" s="27"/>
      <c r="C172" s="28"/>
      <c r="D172" s="28"/>
    </row>
    <row r="173" spans="1:4" x14ac:dyDescent="0.2">
      <c r="A173" s="27"/>
      <c r="B173" s="27"/>
      <c r="C173" s="28"/>
      <c r="D173" s="28"/>
    </row>
    <row r="174" spans="1:4" x14ac:dyDescent="0.2">
      <c r="A174" s="27"/>
      <c r="B174" s="27"/>
      <c r="C174" s="28"/>
      <c r="D174" s="28"/>
    </row>
    <row r="175" spans="1:4" x14ac:dyDescent="0.2">
      <c r="A175" s="27"/>
      <c r="B175" s="27"/>
      <c r="C175" s="28"/>
      <c r="D175" s="28"/>
    </row>
    <row r="176" spans="1:4" x14ac:dyDescent="0.2">
      <c r="A176" s="27"/>
      <c r="B176" s="27"/>
      <c r="C176" s="28"/>
      <c r="D176" s="28"/>
    </row>
    <row r="177" spans="1:4" x14ac:dyDescent="0.2">
      <c r="A177" s="27"/>
      <c r="B177" s="27"/>
      <c r="C177" s="28"/>
      <c r="D177" s="28"/>
    </row>
    <row r="178" spans="1:4" x14ac:dyDescent="0.2">
      <c r="A178" s="27"/>
      <c r="B178" s="27"/>
      <c r="C178" s="28"/>
      <c r="D178" s="28"/>
    </row>
    <row r="179" spans="1:4" x14ac:dyDescent="0.2">
      <c r="A179" s="27"/>
      <c r="B179" s="27"/>
      <c r="C179" s="28"/>
      <c r="D179" s="28"/>
    </row>
    <row r="180" spans="1:4" x14ac:dyDescent="0.2">
      <c r="A180" s="27"/>
      <c r="B180" s="27"/>
      <c r="C180" s="28"/>
      <c r="D180" s="28"/>
    </row>
    <row r="181" spans="1:4" x14ac:dyDescent="0.2">
      <c r="A181" s="27"/>
      <c r="B181" s="27"/>
      <c r="C181" s="28"/>
      <c r="D181" s="28"/>
    </row>
    <row r="182" spans="1:4" x14ac:dyDescent="0.2">
      <c r="A182" s="27"/>
      <c r="B182" s="27"/>
      <c r="C182" s="28"/>
      <c r="D182" s="28"/>
    </row>
    <row r="183" spans="1:4" x14ac:dyDescent="0.2">
      <c r="A183" s="27"/>
      <c r="B183" s="27"/>
      <c r="C183" s="28"/>
      <c r="D183" s="28"/>
    </row>
    <row r="184" spans="1:4" x14ac:dyDescent="0.2">
      <c r="A184" s="27"/>
      <c r="B184" s="27"/>
      <c r="C184" s="28"/>
      <c r="D184" s="28"/>
    </row>
    <row r="185" spans="1:4" x14ac:dyDescent="0.2">
      <c r="A185" s="27"/>
      <c r="B185" s="27"/>
      <c r="C185" s="28"/>
      <c r="D185" s="28"/>
    </row>
    <row r="186" spans="1:4" x14ac:dyDescent="0.2">
      <c r="A186" s="27"/>
      <c r="B186" s="27"/>
      <c r="C186" s="28"/>
      <c r="D186" s="28"/>
    </row>
    <row r="187" spans="1:4" x14ac:dyDescent="0.2">
      <c r="A187" s="27"/>
      <c r="B187" s="27"/>
      <c r="C187" s="28"/>
      <c r="D187" s="28"/>
    </row>
    <row r="188" spans="1:4" x14ac:dyDescent="0.2">
      <c r="A188" s="27"/>
      <c r="B188" s="27"/>
      <c r="C188" s="28"/>
      <c r="D188" s="28"/>
    </row>
    <row r="189" spans="1:4" x14ac:dyDescent="0.2">
      <c r="A189" s="27"/>
      <c r="B189" s="27"/>
      <c r="C189" s="28"/>
      <c r="D189" s="28"/>
    </row>
    <row r="190" spans="1:4" x14ac:dyDescent="0.2">
      <c r="A190" s="27"/>
      <c r="B190" s="27"/>
      <c r="C190" s="28"/>
      <c r="D190" s="28"/>
    </row>
    <row r="191" spans="1:4" x14ac:dyDescent="0.2">
      <c r="A191" s="27"/>
      <c r="B191" s="27"/>
      <c r="C191" s="28"/>
      <c r="D191" s="28"/>
    </row>
    <row r="192" spans="1:4" x14ac:dyDescent="0.2">
      <c r="A192" s="27"/>
      <c r="B192" s="27"/>
      <c r="C192" s="28"/>
      <c r="D192" s="28"/>
    </row>
    <row r="193" spans="1:4" x14ac:dyDescent="0.2">
      <c r="A193" s="27"/>
      <c r="B193" s="27"/>
      <c r="C193" s="28"/>
      <c r="D193" s="28"/>
    </row>
    <row r="194" spans="1:4" x14ac:dyDescent="0.2">
      <c r="A194" s="27"/>
      <c r="B194" s="27"/>
      <c r="C194" s="28"/>
      <c r="D194" s="28"/>
    </row>
    <row r="195" spans="1:4" x14ac:dyDescent="0.2">
      <c r="A195" s="27"/>
      <c r="B195" s="27"/>
      <c r="C195" s="28"/>
      <c r="D195" s="28"/>
    </row>
    <row r="196" spans="1:4" x14ac:dyDescent="0.2">
      <c r="A196" s="27"/>
      <c r="B196" s="27"/>
      <c r="C196" s="28"/>
      <c r="D196" s="28"/>
    </row>
    <row r="197" spans="1:4" x14ac:dyDescent="0.2">
      <c r="A197" s="27"/>
      <c r="B197" s="27"/>
      <c r="C197" s="28"/>
      <c r="D197" s="28"/>
    </row>
    <row r="198" spans="1:4" x14ac:dyDescent="0.2">
      <c r="A198" s="27"/>
      <c r="B198" s="27"/>
      <c r="C198" s="28"/>
      <c r="D198" s="28"/>
    </row>
    <row r="199" spans="1:4" x14ac:dyDescent="0.2">
      <c r="A199" s="27"/>
      <c r="B199" s="27"/>
      <c r="C199" s="28"/>
      <c r="D199" s="28"/>
    </row>
    <row r="200" spans="1:4" x14ac:dyDescent="0.2">
      <c r="A200" s="27"/>
      <c r="B200" s="27"/>
      <c r="C200" s="28"/>
      <c r="D200" s="28"/>
    </row>
    <row r="201" spans="1:4" x14ac:dyDescent="0.2">
      <c r="A201" s="27"/>
      <c r="B201" s="27"/>
      <c r="C201" s="28"/>
      <c r="D201" s="28"/>
    </row>
    <row r="202" spans="1:4" x14ac:dyDescent="0.2">
      <c r="A202" s="27"/>
      <c r="B202" s="27"/>
      <c r="C202" s="28"/>
      <c r="D202" s="28"/>
    </row>
    <row r="203" spans="1:4" x14ac:dyDescent="0.2">
      <c r="A203" s="27"/>
      <c r="B203" s="27"/>
      <c r="C203" s="28"/>
      <c r="D203" s="28"/>
    </row>
    <row r="204" spans="1:4" x14ac:dyDescent="0.2">
      <c r="A204" s="27"/>
      <c r="B204" s="27"/>
      <c r="C204" s="28"/>
      <c r="D204" s="28"/>
    </row>
    <row r="205" spans="1:4" x14ac:dyDescent="0.2">
      <c r="A205" s="27"/>
      <c r="B205" s="27"/>
      <c r="C205" s="28"/>
      <c r="D205" s="28"/>
    </row>
    <row r="206" spans="1:4" x14ac:dyDescent="0.2">
      <c r="A206" s="27"/>
      <c r="B206" s="27"/>
      <c r="C206" s="28"/>
      <c r="D206" s="28"/>
    </row>
    <row r="207" spans="1:4" x14ac:dyDescent="0.2">
      <c r="A207" s="27"/>
      <c r="B207" s="27"/>
      <c r="C207" s="28"/>
      <c r="D207" s="28"/>
    </row>
    <row r="208" spans="1:4" x14ac:dyDescent="0.2">
      <c r="A208" s="27"/>
      <c r="B208" s="27"/>
      <c r="C208" s="28"/>
      <c r="D208" s="28"/>
    </row>
    <row r="209" spans="1:4" x14ac:dyDescent="0.2">
      <c r="A209" s="27"/>
      <c r="B209" s="27"/>
      <c r="C209" s="28"/>
      <c r="D209" s="28"/>
    </row>
    <row r="210" spans="1:4" x14ac:dyDescent="0.2">
      <c r="A210" s="27"/>
      <c r="B210" s="27"/>
      <c r="C210" s="28"/>
      <c r="D210" s="28"/>
    </row>
    <row r="211" spans="1:4" x14ac:dyDescent="0.2">
      <c r="A211" s="27"/>
      <c r="B211" s="27"/>
      <c r="C211" s="28"/>
      <c r="D211" s="28"/>
    </row>
    <row r="212" spans="1:4" x14ac:dyDescent="0.2">
      <c r="A212" s="27"/>
      <c r="B212" s="27"/>
      <c r="C212" s="28"/>
      <c r="D212" s="28"/>
    </row>
    <row r="213" spans="1:4" x14ac:dyDescent="0.2">
      <c r="A213" s="27"/>
      <c r="B213" s="27"/>
      <c r="C213" s="28"/>
      <c r="D213" s="28"/>
    </row>
    <row r="214" spans="1:4" x14ac:dyDescent="0.2">
      <c r="A214" s="27"/>
      <c r="B214" s="27"/>
      <c r="C214" s="28"/>
      <c r="D214" s="28"/>
    </row>
    <row r="215" spans="1:4" x14ac:dyDescent="0.2">
      <c r="A215" s="27"/>
      <c r="B215" s="27"/>
      <c r="C215" s="28"/>
      <c r="D215" s="28"/>
    </row>
    <row r="216" spans="1:4" x14ac:dyDescent="0.2">
      <c r="A216" s="27"/>
      <c r="B216" s="27"/>
      <c r="C216" s="28"/>
      <c r="D216" s="28"/>
    </row>
    <row r="217" spans="1:4" x14ac:dyDescent="0.2">
      <c r="A217" s="27"/>
      <c r="B217" s="27"/>
      <c r="C217" s="28"/>
      <c r="D217" s="28"/>
    </row>
    <row r="218" spans="1:4" x14ac:dyDescent="0.2">
      <c r="A218" s="27"/>
      <c r="B218" s="27"/>
      <c r="C218" s="28"/>
      <c r="D218" s="28"/>
    </row>
    <row r="219" spans="1:4" x14ac:dyDescent="0.2">
      <c r="A219" s="27"/>
      <c r="B219" s="27"/>
      <c r="C219" s="28"/>
      <c r="D219" s="28"/>
    </row>
    <row r="220" spans="1:4" x14ac:dyDescent="0.2">
      <c r="A220" s="27"/>
      <c r="B220" s="27"/>
      <c r="C220" s="28"/>
      <c r="D220" s="28"/>
    </row>
    <row r="221" spans="1:4" x14ac:dyDescent="0.2">
      <c r="A221" s="27"/>
      <c r="B221" s="27"/>
      <c r="C221" s="28"/>
      <c r="D221" s="28"/>
    </row>
    <row r="222" spans="1:4" x14ac:dyDescent="0.2">
      <c r="A222" s="27"/>
      <c r="B222" s="27"/>
      <c r="C222" s="28"/>
      <c r="D222" s="28"/>
    </row>
    <row r="223" spans="1:4" x14ac:dyDescent="0.2">
      <c r="A223" s="27"/>
      <c r="B223" s="27"/>
      <c r="C223" s="28"/>
      <c r="D223" s="28"/>
    </row>
    <row r="224" spans="1:4" x14ac:dyDescent="0.2">
      <c r="A224" s="27"/>
      <c r="B224" s="27"/>
      <c r="C224" s="28"/>
      <c r="D224" s="28"/>
    </row>
    <row r="225" spans="1:4" x14ac:dyDescent="0.2">
      <c r="A225" s="27"/>
      <c r="B225" s="27"/>
      <c r="C225" s="28"/>
      <c r="D225" s="28"/>
    </row>
    <row r="226" spans="1:4" x14ac:dyDescent="0.2">
      <c r="A226" s="27"/>
      <c r="B226" s="27"/>
      <c r="C226" s="28"/>
      <c r="D226" s="28"/>
    </row>
    <row r="227" spans="1:4" x14ac:dyDescent="0.2">
      <c r="A227" s="27"/>
      <c r="B227" s="27"/>
      <c r="C227" s="28"/>
      <c r="D227" s="28"/>
    </row>
    <row r="228" spans="1:4" x14ac:dyDescent="0.2">
      <c r="A228" s="27"/>
      <c r="B228" s="27"/>
      <c r="C228" s="28"/>
      <c r="D228" s="28"/>
    </row>
    <row r="229" spans="1:4" x14ac:dyDescent="0.2">
      <c r="A229" s="27"/>
      <c r="B229" s="27"/>
      <c r="C229" s="28"/>
      <c r="D229" s="28"/>
    </row>
    <row r="230" spans="1:4" x14ac:dyDescent="0.2">
      <c r="A230" s="27"/>
      <c r="B230" s="27"/>
      <c r="C230" s="28"/>
      <c r="D230" s="28"/>
    </row>
    <row r="231" spans="1:4" x14ac:dyDescent="0.2">
      <c r="A231" s="27"/>
      <c r="B231" s="27"/>
      <c r="C231" s="28"/>
      <c r="D231" s="28"/>
    </row>
    <row r="232" spans="1:4" x14ac:dyDescent="0.2">
      <c r="A232" s="27"/>
      <c r="B232" s="27"/>
      <c r="C232" s="28"/>
      <c r="D232" s="28"/>
    </row>
    <row r="233" spans="1:4" x14ac:dyDescent="0.2">
      <c r="A233" s="27"/>
      <c r="B233" s="27"/>
      <c r="C233" s="28"/>
      <c r="D233" s="28"/>
    </row>
    <row r="234" spans="1:4" x14ac:dyDescent="0.2">
      <c r="A234" s="27"/>
      <c r="B234" s="27"/>
      <c r="C234" s="28"/>
      <c r="D234" s="28"/>
    </row>
    <row r="235" spans="1:4" x14ac:dyDescent="0.2">
      <c r="A235" s="27"/>
      <c r="B235" s="27"/>
      <c r="C235" s="28"/>
      <c r="D235" s="28"/>
    </row>
    <row r="236" spans="1:4" x14ac:dyDescent="0.2">
      <c r="A236" s="27"/>
      <c r="B236" s="27"/>
      <c r="C236" s="28"/>
      <c r="D236" s="28"/>
    </row>
    <row r="237" spans="1:4" x14ac:dyDescent="0.2">
      <c r="A237" s="27"/>
      <c r="B237" s="27"/>
      <c r="C237" s="28"/>
      <c r="D237" s="28"/>
    </row>
    <row r="238" spans="1:4" x14ac:dyDescent="0.2">
      <c r="A238" s="27"/>
      <c r="B238" s="27"/>
      <c r="C238" s="28"/>
      <c r="D238" s="28"/>
    </row>
    <row r="239" spans="1:4" x14ac:dyDescent="0.2">
      <c r="A239" s="27"/>
      <c r="B239" s="27"/>
      <c r="C239" s="28"/>
      <c r="D239" s="28"/>
    </row>
    <row r="240" spans="1:4" x14ac:dyDescent="0.2">
      <c r="A240" s="27"/>
      <c r="B240" s="27"/>
      <c r="C240" s="28"/>
      <c r="D240" s="28"/>
    </row>
    <row r="241" spans="1:4" x14ac:dyDescent="0.2">
      <c r="A241" s="27"/>
      <c r="B241" s="27"/>
      <c r="C241" s="28"/>
      <c r="D241" s="28"/>
    </row>
    <row r="242" spans="1:4" x14ac:dyDescent="0.2">
      <c r="A242" s="27"/>
      <c r="B242" s="27"/>
      <c r="C242" s="28"/>
      <c r="D242" s="28"/>
    </row>
    <row r="243" spans="1:4" x14ac:dyDescent="0.2">
      <c r="A243" s="27"/>
      <c r="B243" s="27"/>
      <c r="C243" s="28"/>
      <c r="D243" s="28"/>
    </row>
    <row r="244" spans="1:4" x14ac:dyDescent="0.2">
      <c r="A244" s="27"/>
      <c r="B244" s="27"/>
      <c r="C244" s="28"/>
      <c r="D244" s="28"/>
    </row>
    <row r="245" spans="1:4" x14ac:dyDescent="0.2">
      <c r="A245" s="27"/>
      <c r="B245" s="27"/>
      <c r="C245" s="28"/>
      <c r="D245" s="28"/>
    </row>
    <row r="246" spans="1:4" x14ac:dyDescent="0.2">
      <c r="A246" s="27"/>
      <c r="B246" s="27"/>
      <c r="C246" s="28"/>
      <c r="D246" s="28"/>
    </row>
    <row r="247" spans="1:4" x14ac:dyDescent="0.2">
      <c r="A247" s="27"/>
      <c r="B247" s="27"/>
      <c r="C247" s="28"/>
      <c r="D247" s="28"/>
    </row>
    <row r="248" spans="1:4" x14ac:dyDescent="0.2">
      <c r="A248" s="27"/>
      <c r="B248" s="27"/>
      <c r="C248" s="28"/>
      <c r="D248" s="28"/>
    </row>
    <row r="249" spans="1:4" x14ac:dyDescent="0.2">
      <c r="A249" s="27"/>
      <c r="B249" s="27"/>
      <c r="C249" s="28"/>
      <c r="D249" s="28"/>
    </row>
    <row r="250" spans="1:4" x14ac:dyDescent="0.2">
      <c r="A250" s="27"/>
      <c r="B250" s="27"/>
      <c r="C250" s="28"/>
      <c r="D250" s="28"/>
    </row>
    <row r="251" spans="1:4" x14ac:dyDescent="0.2">
      <c r="A251" s="27"/>
      <c r="B251" s="27"/>
      <c r="C251" s="27"/>
      <c r="D251" s="27"/>
    </row>
    <row r="252" spans="1:4" x14ac:dyDescent="0.2">
      <c r="A252" s="27"/>
      <c r="B252" s="27"/>
      <c r="C252" s="27"/>
      <c r="D252" s="27"/>
    </row>
    <row r="253" spans="1:4" x14ac:dyDescent="0.2">
      <c r="A253" s="27"/>
      <c r="B253" s="27"/>
      <c r="C253" s="27"/>
      <c r="D253" s="27"/>
    </row>
    <row r="254" spans="1:4" x14ac:dyDescent="0.2">
      <c r="A254" s="27"/>
      <c r="B254" s="27"/>
      <c r="C254" s="27"/>
      <c r="D254" s="27"/>
    </row>
    <row r="255" spans="1:4" x14ac:dyDescent="0.2">
      <c r="A255" s="27"/>
      <c r="B255" s="27"/>
      <c r="C255" s="27"/>
      <c r="D255" s="27"/>
    </row>
    <row r="256" spans="1:4" x14ac:dyDescent="0.2">
      <c r="A256" s="27"/>
      <c r="B256" s="27"/>
      <c r="C256" s="27"/>
      <c r="D256" s="27"/>
    </row>
    <row r="257" spans="1:4" x14ac:dyDescent="0.2">
      <c r="A257" s="27"/>
      <c r="B257" s="27"/>
      <c r="C257" s="27"/>
      <c r="D257" s="27"/>
    </row>
    <row r="258" spans="1:4" x14ac:dyDescent="0.2">
      <c r="A258" s="27"/>
      <c r="B258" s="27"/>
      <c r="C258" s="27"/>
      <c r="D258" s="27"/>
    </row>
    <row r="259" spans="1:4" x14ac:dyDescent="0.2">
      <c r="A259" s="27"/>
      <c r="B259" s="27"/>
      <c r="C259" s="27"/>
      <c r="D259" s="27"/>
    </row>
    <row r="260" spans="1:4" x14ac:dyDescent="0.2">
      <c r="A260" s="27"/>
      <c r="B260" s="27"/>
      <c r="C260" s="27"/>
      <c r="D260" s="27"/>
    </row>
    <row r="261" spans="1:4" x14ac:dyDescent="0.2">
      <c r="A261" s="27"/>
      <c r="B261" s="27"/>
      <c r="C261" s="27"/>
      <c r="D261" s="27"/>
    </row>
    <row r="262" spans="1:4" x14ac:dyDescent="0.2">
      <c r="A262" s="27"/>
      <c r="B262" s="27"/>
      <c r="C262" s="27"/>
      <c r="D262" s="27"/>
    </row>
    <row r="263" spans="1:4" x14ac:dyDescent="0.2">
      <c r="A263" s="27"/>
      <c r="B263" s="27"/>
      <c r="C263" s="27"/>
      <c r="D263" s="27"/>
    </row>
    <row r="264" spans="1:4" x14ac:dyDescent="0.2">
      <c r="A264" s="27"/>
      <c r="B264" s="27"/>
      <c r="C264" s="27"/>
      <c r="D264" s="27"/>
    </row>
    <row r="265" spans="1:4" x14ac:dyDescent="0.2">
      <c r="A265" s="27"/>
      <c r="B265" s="27"/>
      <c r="C265" s="27"/>
      <c r="D265" s="27"/>
    </row>
    <row r="266" spans="1:4" x14ac:dyDescent="0.2">
      <c r="A266" s="27"/>
      <c r="B266" s="27"/>
      <c r="C266" s="27"/>
      <c r="D266" s="27"/>
    </row>
    <row r="267" spans="1:4" x14ac:dyDescent="0.2">
      <c r="A267" s="27"/>
      <c r="B267" s="27"/>
      <c r="C267" s="27"/>
      <c r="D267" s="27"/>
    </row>
    <row r="268" spans="1:4" x14ac:dyDescent="0.2">
      <c r="A268" s="27"/>
      <c r="B268" s="27"/>
      <c r="C268" s="27"/>
      <c r="D268" s="27"/>
    </row>
    <row r="269" spans="1:4" x14ac:dyDescent="0.2">
      <c r="A269" s="27"/>
      <c r="B269" s="27"/>
      <c r="C269" s="27"/>
      <c r="D269" s="27"/>
    </row>
    <row r="270" spans="1:4" x14ac:dyDescent="0.2">
      <c r="A270" s="27"/>
      <c r="B270" s="27"/>
      <c r="C270" s="27"/>
      <c r="D270" s="27"/>
    </row>
    <row r="271" spans="1:4" x14ac:dyDescent="0.2">
      <c r="A271" s="27"/>
      <c r="B271" s="27"/>
      <c r="C271" s="27"/>
      <c r="D271" s="27"/>
    </row>
    <row r="272" spans="1:4" x14ac:dyDescent="0.2">
      <c r="A272" s="27"/>
      <c r="B272" s="27"/>
      <c r="C272" s="27"/>
      <c r="D272" s="27"/>
    </row>
    <row r="273" spans="1:4" x14ac:dyDescent="0.2">
      <c r="A273" s="27"/>
      <c r="B273" s="27"/>
      <c r="C273" s="27"/>
      <c r="D273" s="27"/>
    </row>
    <row r="274" spans="1:4" x14ac:dyDescent="0.2">
      <c r="A274" s="27"/>
      <c r="B274" s="27"/>
      <c r="C274" s="27"/>
      <c r="D274" s="27"/>
    </row>
    <row r="275" spans="1:4" x14ac:dyDescent="0.2">
      <c r="A275" s="27"/>
      <c r="B275" s="27"/>
      <c r="C275" s="27"/>
      <c r="D275" s="27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Sheet1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2002-07-26T07:01:58Z</dcterms:created>
  <dcterms:modified xsi:type="dcterms:W3CDTF">2024-02-27T00:40:27Z</dcterms:modified>
</cp:coreProperties>
</file>