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59FD6FD-9DE5-4615-B622-6296E09F093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G59" i="1" l="1"/>
  <c r="R59" i="1"/>
  <c r="E76" i="1"/>
  <c r="F76" i="1"/>
  <c r="G76" i="1"/>
  <c r="S76" i="1"/>
  <c r="Q75" i="1"/>
  <c r="K76" i="1"/>
  <c r="Q76" i="1"/>
  <c r="C7" i="1"/>
  <c r="G60" i="1"/>
  <c r="R60" i="1"/>
  <c r="C8" i="1"/>
  <c r="E40" i="1"/>
  <c r="F40" i="1"/>
  <c r="G40" i="1"/>
  <c r="E74" i="1"/>
  <c r="F74" i="1"/>
  <c r="G74" i="1"/>
  <c r="K74" i="1"/>
  <c r="E69" i="1"/>
  <c r="F69" i="1"/>
  <c r="G69" i="1"/>
  <c r="K69" i="1"/>
  <c r="E39" i="1"/>
  <c r="F39" i="1"/>
  <c r="G39" i="1"/>
  <c r="E43" i="1"/>
  <c r="F43" i="1"/>
  <c r="G43" i="1"/>
  <c r="E47" i="1"/>
  <c r="F47" i="1"/>
  <c r="G47" i="1"/>
  <c r="E22" i="1"/>
  <c r="F22" i="1"/>
  <c r="G22" i="1"/>
  <c r="E23" i="1"/>
  <c r="F23" i="1"/>
  <c r="G23" i="1"/>
  <c r="E25" i="1"/>
  <c r="F25" i="1"/>
  <c r="G25" i="1"/>
  <c r="E27" i="1"/>
  <c r="F27" i="1"/>
  <c r="G27" i="1"/>
  <c r="E29" i="1"/>
  <c r="F29" i="1"/>
  <c r="G29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51" i="1"/>
  <c r="F51" i="1"/>
  <c r="G51" i="1"/>
  <c r="E52" i="1"/>
  <c r="F52" i="1"/>
  <c r="G52" i="1"/>
  <c r="E53" i="1"/>
  <c r="F53" i="1"/>
  <c r="G53" i="1"/>
  <c r="E70" i="1"/>
  <c r="F70" i="1"/>
  <c r="E59" i="1"/>
  <c r="F59" i="1"/>
  <c r="E60" i="1"/>
  <c r="F60" i="1"/>
  <c r="E62" i="1"/>
  <c r="F62" i="1"/>
  <c r="E64" i="1"/>
  <c r="F64" i="1"/>
  <c r="E65" i="1"/>
  <c r="F65" i="1"/>
  <c r="G65" i="1"/>
  <c r="E36" i="1"/>
  <c r="F36" i="1"/>
  <c r="G36" i="1"/>
  <c r="I36" i="1"/>
  <c r="E55" i="1"/>
  <c r="F55" i="1"/>
  <c r="G55" i="1"/>
  <c r="S55" i="1"/>
  <c r="E56" i="1"/>
  <c r="F56" i="1"/>
  <c r="G56" i="1"/>
  <c r="S56" i="1"/>
  <c r="E57" i="1"/>
  <c r="F57" i="1"/>
  <c r="E58" i="1"/>
  <c r="F58" i="1"/>
  <c r="G58" i="1"/>
  <c r="S58" i="1"/>
  <c r="E61" i="1"/>
  <c r="F61" i="1"/>
  <c r="G61" i="1"/>
  <c r="S61" i="1"/>
  <c r="E63" i="1"/>
  <c r="F63" i="1"/>
  <c r="G63" i="1"/>
  <c r="S63" i="1"/>
  <c r="E66" i="1"/>
  <c r="F66" i="1"/>
  <c r="E71" i="1"/>
  <c r="F71" i="1"/>
  <c r="G71" i="1"/>
  <c r="E67" i="1"/>
  <c r="F67" i="1"/>
  <c r="G67" i="1"/>
  <c r="S67" i="1"/>
  <c r="C14" i="1"/>
  <c r="C13" i="1"/>
  <c r="S36" i="1"/>
  <c r="D14" i="1"/>
  <c r="D13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22" i="1"/>
  <c r="Q54" i="1"/>
  <c r="Q5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21" i="1"/>
  <c r="Q53" i="1"/>
  <c r="Q36" i="1"/>
  <c r="Q51" i="1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62" i="2"/>
  <c r="C62" i="2"/>
  <c r="G61" i="2"/>
  <c r="C61" i="2"/>
  <c r="E61" i="2"/>
  <c r="G60" i="2"/>
  <c r="C60" i="2"/>
  <c r="E60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E14" i="2"/>
  <c r="G13" i="2"/>
  <c r="C13" i="2"/>
  <c r="E13" i="2"/>
  <c r="G59" i="2"/>
  <c r="C59" i="2"/>
  <c r="E59" i="2"/>
  <c r="G58" i="2"/>
  <c r="C58" i="2"/>
  <c r="G12" i="2"/>
  <c r="C12" i="2"/>
  <c r="E12" i="2"/>
  <c r="G57" i="2"/>
  <c r="C57" i="2"/>
  <c r="G56" i="2"/>
  <c r="C56" i="2"/>
  <c r="G55" i="2"/>
  <c r="C55" i="2"/>
  <c r="G54" i="2"/>
  <c r="C54" i="2"/>
  <c r="E54" i="2"/>
  <c r="G53" i="2"/>
  <c r="C53" i="2"/>
  <c r="G52" i="2"/>
  <c r="C52" i="2"/>
  <c r="E52" i="2"/>
  <c r="G51" i="2"/>
  <c r="C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G45" i="2"/>
  <c r="C45" i="2"/>
  <c r="G44" i="2"/>
  <c r="C44" i="2"/>
  <c r="E44" i="2"/>
  <c r="G43" i="2"/>
  <c r="C43" i="2"/>
  <c r="E43" i="2"/>
  <c r="G42" i="2"/>
  <c r="C42" i="2"/>
  <c r="G41" i="2"/>
  <c r="C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E31" i="2"/>
  <c r="G30" i="2"/>
  <c r="C30" i="2"/>
  <c r="E30" i="2"/>
  <c r="G11" i="2"/>
  <c r="C11" i="2"/>
  <c r="E11" i="2"/>
  <c r="G29" i="2"/>
  <c r="C29" i="2"/>
  <c r="E29" i="2"/>
  <c r="G28" i="2"/>
  <c r="C28" i="2"/>
  <c r="E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62" i="2"/>
  <c r="D62" i="2"/>
  <c r="B62" i="2"/>
  <c r="A62" i="2"/>
  <c r="H61" i="2"/>
  <c r="B61" i="2"/>
  <c r="D61" i="2"/>
  <c r="A61" i="2"/>
  <c r="H60" i="2"/>
  <c r="D60" i="2"/>
  <c r="B60" i="2"/>
  <c r="A60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59" i="2"/>
  <c r="D59" i="2"/>
  <c r="B59" i="2"/>
  <c r="A59" i="2"/>
  <c r="H58" i="2"/>
  <c r="B58" i="2"/>
  <c r="D58" i="2"/>
  <c r="A58" i="2"/>
  <c r="H12" i="2"/>
  <c r="D12" i="2"/>
  <c r="B12" i="2"/>
  <c r="A12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11" i="2"/>
  <c r="B11" i="2"/>
  <c r="D11" i="2"/>
  <c r="A11" i="2"/>
  <c r="H29" i="2"/>
  <c r="D29" i="2"/>
  <c r="B29" i="2"/>
  <c r="A29" i="2"/>
  <c r="H28" i="2"/>
  <c r="B28" i="2"/>
  <c r="D28" i="2"/>
  <c r="A28" i="2"/>
  <c r="Q71" i="1"/>
  <c r="F12" i="1"/>
  <c r="F13" i="1" s="1"/>
  <c r="Q65" i="1"/>
  <c r="Q66" i="1"/>
  <c r="K63" i="1"/>
  <c r="Q63" i="1"/>
  <c r="Q62" i="1"/>
  <c r="Q64" i="1"/>
  <c r="Q69" i="1"/>
  <c r="I56" i="1"/>
  <c r="Q56" i="1"/>
  <c r="K58" i="1"/>
  <c r="Q58" i="1"/>
  <c r="J55" i="1"/>
  <c r="Q55" i="1"/>
  <c r="K59" i="1"/>
  <c r="Q59" i="1"/>
  <c r="Q70" i="1"/>
  <c r="K60" i="1"/>
  <c r="Q60" i="1"/>
  <c r="K61" i="1"/>
  <c r="Q61" i="1"/>
  <c r="Q68" i="1"/>
  <c r="Q72" i="1"/>
  <c r="Q73" i="1"/>
  <c r="Q74" i="1"/>
  <c r="K67" i="1"/>
  <c r="Q67" i="1"/>
  <c r="G57" i="1"/>
  <c r="C17" i="1"/>
  <c r="Q57" i="1"/>
  <c r="H57" i="1"/>
  <c r="R65" i="1"/>
  <c r="K65" i="1"/>
  <c r="E33" i="2"/>
  <c r="E53" i="2"/>
  <c r="I32" i="1"/>
  <c r="R32" i="1"/>
  <c r="S47" i="1"/>
  <c r="I47" i="1"/>
  <c r="R52" i="1"/>
  <c r="I52" i="1"/>
  <c r="S43" i="1"/>
  <c r="I43" i="1"/>
  <c r="E55" i="2"/>
  <c r="S71" i="1"/>
  <c r="J71" i="1"/>
  <c r="I51" i="1"/>
  <c r="R51" i="1"/>
  <c r="R31" i="1"/>
  <c r="I31" i="1"/>
  <c r="S39" i="1"/>
  <c r="I39" i="1"/>
  <c r="S69" i="1"/>
  <c r="R29" i="1"/>
  <c r="I29" i="1"/>
  <c r="R35" i="1"/>
  <c r="I35" i="1"/>
  <c r="R27" i="1"/>
  <c r="I27" i="1"/>
  <c r="I34" i="1"/>
  <c r="R34" i="1"/>
  <c r="R25" i="1"/>
  <c r="I25" i="1"/>
  <c r="S40" i="1"/>
  <c r="I40" i="1"/>
  <c r="E17" i="2"/>
  <c r="R23" i="1"/>
  <c r="I23" i="1"/>
  <c r="R53" i="1"/>
  <c r="K53" i="1"/>
  <c r="R33" i="1"/>
  <c r="I33" i="1"/>
  <c r="S22" i="1"/>
  <c r="J22" i="1"/>
  <c r="E50" i="1"/>
  <c r="F50" i="1"/>
  <c r="G50" i="1"/>
  <c r="E46" i="1"/>
  <c r="F46" i="1"/>
  <c r="G46" i="1"/>
  <c r="E42" i="1"/>
  <c r="F42" i="1"/>
  <c r="G42" i="1"/>
  <c r="E38" i="1"/>
  <c r="F38" i="1"/>
  <c r="G38" i="1"/>
  <c r="E68" i="1"/>
  <c r="E73" i="1"/>
  <c r="F73" i="1"/>
  <c r="G73" i="1"/>
  <c r="K73" i="1"/>
  <c r="G70" i="1"/>
  <c r="G64" i="1"/>
  <c r="G75" i="1"/>
  <c r="E30" i="1"/>
  <c r="E28" i="1"/>
  <c r="F28" i="1"/>
  <c r="G28" i="1"/>
  <c r="E26" i="1"/>
  <c r="E24" i="1"/>
  <c r="F24" i="1"/>
  <c r="G24" i="1"/>
  <c r="E21" i="1"/>
  <c r="F21" i="1"/>
  <c r="E49" i="1"/>
  <c r="F49" i="1"/>
  <c r="G49" i="1"/>
  <c r="E45" i="1"/>
  <c r="F45" i="1"/>
  <c r="G45" i="1"/>
  <c r="E41" i="1"/>
  <c r="F41" i="1"/>
  <c r="G41" i="1"/>
  <c r="E72" i="1"/>
  <c r="F72" i="1"/>
  <c r="G72" i="1"/>
  <c r="G62" i="1"/>
  <c r="E75" i="1"/>
  <c r="F75" i="1"/>
  <c r="G66" i="1"/>
  <c r="E54" i="1"/>
  <c r="F54" i="1"/>
  <c r="G54" i="1"/>
  <c r="E48" i="1"/>
  <c r="F48" i="1"/>
  <c r="G48" i="1"/>
  <c r="E44" i="1"/>
  <c r="F44" i="1"/>
  <c r="G44" i="1"/>
  <c r="E37" i="1"/>
  <c r="F37" i="1"/>
  <c r="G37" i="1"/>
  <c r="R75" i="1"/>
  <c r="K75" i="1"/>
  <c r="S50" i="1"/>
  <c r="I50" i="1"/>
  <c r="E41" i="2"/>
  <c r="I45" i="1"/>
  <c r="S45" i="1"/>
  <c r="R64" i="1"/>
  <c r="K64" i="1"/>
  <c r="E36" i="2"/>
  <c r="I49" i="1"/>
  <c r="S49" i="1"/>
  <c r="R70" i="1"/>
  <c r="J70" i="1"/>
  <c r="E56" i="2"/>
  <c r="E42" i="2"/>
  <c r="E58" i="2"/>
  <c r="S66" i="1"/>
  <c r="K66" i="1"/>
  <c r="G21" i="1"/>
  <c r="I24" i="1"/>
  <c r="R24" i="1"/>
  <c r="F68" i="1"/>
  <c r="G68" i="1"/>
  <c r="E20" i="2"/>
  <c r="E62" i="2"/>
  <c r="E45" i="2"/>
  <c r="I37" i="1"/>
  <c r="S37" i="1"/>
  <c r="S19" i="1"/>
  <c r="E19" i="1"/>
  <c r="S54" i="1"/>
  <c r="K54" i="1"/>
  <c r="R62" i="1"/>
  <c r="K62" i="1"/>
  <c r="F26" i="1"/>
  <c r="E35" i="2"/>
  <c r="I28" i="1"/>
  <c r="R28" i="1"/>
  <c r="S38" i="1"/>
  <c r="I38" i="1"/>
  <c r="S44" i="1"/>
  <c r="I44" i="1"/>
  <c r="S42" i="1"/>
  <c r="I42" i="1"/>
  <c r="E46" i="2"/>
  <c r="E57" i="2"/>
  <c r="S48" i="1"/>
  <c r="I48" i="1"/>
  <c r="R72" i="1"/>
  <c r="K72" i="1"/>
  <c r="N72" i="1"/>
  <c r="F30" i="1"/>
  <c r="G30" i="1"/>
  <c r="E47" i="2"/>
  <c r="S46" i="1"/>
  <c r="I46" i="1"/>
  <c r="E40" i="2"/>
  <c r="E51" i="2"/>
  <c r="I41" i="1"/>
  <c r="S41" i="1"/>
  <c r="E32" i="2"/>
  <c r="R68" i="1"/>
  <c r="K68" i="1"/>
  <c r="G26" i="1"/>
  <c r="J21" i="1"/>
  <c r="R21" i="1"/>
  <c r="I30" i="1"/>
  <c r="R30" i="1"/>
  <c r="R19" i="1"/>
  <c r="E18" i="1"/>
  <c r="I26" i="1"/>
  <c r="R26" i="1"/>
  <c r="C12" i="1"/>
  <c r="D11" i="1"/>
  <c r="D12" i="1"/>
  <c r="C11" i="1"/>
  <c r="O54" i="1" l="1"/>
  <c r="O53" i="1"/>
  <c r="O49" i="1"/>
  <c r="O34" i="1"/>
  <c r="O70" i="1"/>
  <c r="O68" i="1"/>
  <c r="O62" i="1"/>
  <c r="O38" i="1"/>
  <c r="O23" i="1"/>
  <c r="O51" i="1"/>
  <c r="O22" i="1"/>
  <c r="O21" i="1"/>
  <c r="O61" i="1"/>
  <c r="O57" i="1"/>
  <c r="O66" i="1"/>
  <c r="O41" i="1"/>
  <c r="C15" i="1"/>
  <c r="O35" i="1"/>
  <c r="O73" i="1"/>
  <c r="O45" i="1"/>
  <c r="O50" i="1"/>
  <c r="O32" i="1"/>
  <c r="O40" i="1"/>
  <c r="O25" i="1"/>
  <c r="O75" i="1"/>
  <c r="O52" i="1"/>
  <c r="O36" i="1"/>
  <c r="O64" i="1"/>
  <c r="O74" i="1"/>
  <c r="O29" i="1"/>
  <c r="O26" i="1"/>
  <c r="O72" i="1"/>
  <c r="O33" i="1"/>
  <c r="O63" i="1"/>
  <c r="O47" i="1"/>
  <c r="O60" i="1"/>
  <c r="O42" i="1"/>
  <c r="O27" i="1"/>
  <c r="O39" i="1"/>
  <c r="O24" i="1"/>
  <c r="O37" i="1"/>
  <c r="O67" i="1"/>
  <c r="O65" i="1"/>
  <c r="O44" i="1"/>
  <c r="O69" i="1"/>
  <c r="O30" i="1"/>
  <c r="O46" i="1"/>
  <c r="O31" i="1"/>
  <c r="O43" i="1"/>
  <c r="O28" i="1"/>
  <c r="O76" i="1"/>
  <c r="O71" i="1"/>
  <c r="O58" i="1"/>
  <c r="O48" i="1"/>
  <c r="O56" i="1"/>
  <c r="O59" i="1"/>
  <c r="O55" i="1"/>
  <c r="D16" i="1"/>
  <c r="D19" i="1" s="1"/>
  <c r="P76" i="1"/>
  <c r="P50" i="1"/>
  <c r="P35" i="1"/>
  <c r="P47" i="1"/>
  <c r="P32" i="1"/>
  <c r="D15" i="1"/>
  <c r="C19" i="1" s="1"/>
  <c r="P71" i="1"/>
  <c r="P62" i="1"/>
  <c r="P51" i="1"/>
  <c r="P54" i="1"/>
  <c r="P53" i="1"/>
  <c r="P49" i="1"/>
  <c r="P34" i="1"/>
  <c r="P73" i="1"/>
  <c r="P74" i="1"/>
  <c r="P69" i="1"/>
  <c r="P46" i="1"/>
  <c r="P72" i="1"/>
  <c r="P45" i="1"/>
  <c r="P60" i="1"/>
  <c r="P38" i="1"/>
  <c r="P23" i="1"/>
  <c r="P75" i="1"/>
  <c r="P22" i="1"/>
  <c r="P21" i="1"/>
  <c r="P55" i="1"/>
  <c r="P66" i="1"/>
  <c r="P39" i="1"/>
  <c r="P65" i="1"/>
  <c r="P31" i="1"/>
  <c r="P59" i="1"/>
  <c r="P48" i="1"/>
  <c r="P57" i="1"/>
  <c r="P40" i="1"/>
  <c r="P25" i="1"/>
  <c r="P37" i="1"/>
  <c r="P52" i="1"/>
  <c r="P36" i="1"/>
  <c r="P70" i="1"/>
  <c r="P68" i="1"/>
  <c r="P42" i="1"/>
  <c r="P27" i="1"/>
  <c r="P24" i="1"/>
  <c r="P61" i="1"/>
  <c r="P43" i="1"/>
  <c r="P30" i="1"/>
  <c r="P44" i="1"/>
  <c r="P29" i="1"/>
  <c r="P41" i="1"/>
  <c r="P26" i="1"/>
  <c r="P63" i="1"/>
  <c r="P64" i="1"/>
  <c r="P58" i="1"/>
  <c r="P28" i="1"/>
  <c r="P67" i="1"/>
  <c r="P33" i="1"/>
  <c r="P56" i="1"/>
  <c r="C16" i="1"/>
  <c r="D18" i="1" s="1"/>
  <c r="F14" i="1" l="1"/>
  <c r="F15" i="1" s="1"/>
  <c r="C18" i="1"/>
</calcChain>
</file>

<file path=xl/sharedStrings.xml><?xml version="1.0" encoding="utf-8"?>
<sst xmlns="http://schemas.openxmlformats.org/spreadsheetml/2006/main" count="595" uniqueCount="269">
  <si>
    <t>IBVS 6193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</si>
  <si>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</si>
  <si>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</si>
  <si>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</si>
  <si>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</si>
  <si>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</si>
  <si>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</si>
  <si>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</si>
  <si>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</si>
  <si>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</si>
  <si>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</si>
  <si>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</si>
  <si>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</si>
  <si>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</si>
  <si>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</si>
  <si>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</si>
  <si>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</si>
  <si>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</si>
  <si>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</si>
  <si>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</si>
  <si>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</si>
  <si>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</si>
  <si>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</si>
  <si>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</si>
  <si>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</si>
  <si>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</si>
  <si>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</si>
  <si>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</si>
  <si>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</si>
  <si>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BBSAG Bull.65</t>
  </si>
  <si>
    <t>II</t>
  </si>
  <si>
    <t>IBVS 5595</t>
  </si>
  <si>
    <t>BBSAG Bull.116</t>
  </si>
  <si>
    <t>I</t>
  </si>
  <si>
    <t>IBVS 5296</t>
  </si>
  <si>
    <t>IBVS 5781</t>
  </si>
  <si>
    <t>OEJV 0074</t>
  </si>
  <si>
    <t>OEJV 0094</t>
  </si>
  <si>
    <t>OEJV 0107</t>
  </si>
  <si>
    <t>CO Cep / gsc 4497-1561</t>
  </si>
  <si>
    <t>EA/DM:</t>
  </si>
  <si>
    <t>also in VSX</t>
  </si>
  <si>
    <t>IBVS 5960</t>
  </si>
  <si>
    <t>IBVS 6007</t>
  </si>
  <si>
    <t>IBVS 5992</t>
  </si>
  <si>
    <t>IBVS 6011</t>
  </si>
  <si>
    <t>IBVS 6042</t>
  </si>
  <si>
    <t>Start of Lin fit (row)</t>
  </si>
  <si>
    <t>Add cycle</t>
  </si>
  <si>
    <t>JD today</t>
  </si>
  <si>
    <t>Start cell (x)</t>
  </si>
  <si>
    <t>Old Cycle</t>
  </si>
  <si>
    <t>Start cell (y)</t>
  </si>
  <si>
    <t>New Cycle</t>
  </si>
  <si>
    <t>Next ToM</t>
  </si>
  <si>
    <t>Local time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</si>
  <si>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</si>
  <si>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</si>
  <si>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</si>
  <si>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</si>
  <si>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</si>
  <si>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</si>
  <si>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</si>
  <si>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</si>
  <si>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</si>
  <si>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</si>
  <si>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</si>
  <si>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</si>
  <si>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2427446.349 </t>
  </si>
  <si>
    <t> 08.01.1934 20:22 </t>
  </si>
  <si>
    <t> 0.002 </t>
  </si>
  <si>
    <t>P </t>
  </si>
  <si>
    <t> E.A.Baker </t>
  </si>
  <si>
    <t> MN 97.545 </t>
  </si>
  <si>
    <t>2427719.375 </t>
  </si>
  <si>
    <t> 08.10.1934 21:00 </t>
  </si>
  <si>
    <t> -0.053 </t>
  </si>
  <si>
    <t>2429043.457 </t>
  </si>
  <si>
    <t> 24.05.1938 22:58 </t>
  </si>
  <si>
    <t> 0.000 </t>
  </si>
  <si>
    <t>V </t>
  </si>
  <si>
    <t> M.Zverev </t>
  </si>
  <si>
    <t> AC 22.7 </t>
  </si>
  <si>
    <t>2437045.471 </t>
  </si>
  <si>
    <t> 20.04.1960 23:18 </t>
  </si>
  <si>
    <t> -0.085 </t>
  </si>
  <si>
    <t> H.Busch </t>
  </si>
  <si>
    <t> MHAR 13.14 </t>
  </si>
  <si>
    <t>2438086.288 </t>
  </si>
  <si>
    <t> 25.02.1963 18:54 </t>
  </si>
  <si>
    <t> -0.081 </t>
  </si>
  <si>
    <t>2438272.544 </t>
  </si>
  <si>
    <t> 31.08.1963 01:03 </t>
  </si>
  <si>
    <t> -0.017 </t>
  </si>
  <si>
    <t>2438373.652 </t>
  </si>
  <si>
    <t> 10.12.1963 03:38 </t>
  </si>
  <si>
    <t> -0.070 </t>
  </si>
  <si>
    <t>2438667.400 </t>
  </si>
  <si>
    <t> 28.09.1964 21:36 </t>
  </si>
  <si>
    <t> -0.091 </t>
  </si>
  <si>
    <t>2438849.493 </t>
  </si>
  <si>
    <t> 29.03.1965 23:49 </t>
  </si>
  <si>
    <t> -0.052 </t>
  </si>
  <si>
    <t>2438901.407 </t>
  </si>
  <si>
    <t> 20.05.1965 21:46 </t>
  </si>
  <si>
    <t> -0.068 </t>
  </si>
  <si>
    <t>2439021.384 </t>
  </si>
  <si>
    <t> 17.09.1965 21:12 </t>
  </si>
  <si>
    <t>2439025.502 </t>
  </si>
  <si>
    <t> 22.09.1965 00:02 </t>
  </si>
  <si>
    <t> -0.100 </t>
  </si>
  <si>
    <t>2439180.441 </t>
  </si>
  <si>
    <t> 23.02.1966 22:35 </t>
  </si>
  <si>
    <t> -0.112 </t>
  </si>
  <si>
    <t>2439205.333 </t>
  </si>
  <si>
    <t> 20.03.1966 19:59 </t>
  </si>
  <si>
    <t> -0.045 </t>
  </si>
  <si>
    <t>2439352.378 </t>
  </si>
  <si>
    <t> 14.08.1966 21:04 </t>
  </si>
  <si>
    <t> -0.094 </t>
  </si>
  <si>
    <t>2439385.472 </t>
  </si>
  <si>
    <t> 16.09.1966 23:19 </t>
  </si>
  <si>
    <t> -0.101 </t>
  </si>
  <si>
    <t>2439391.497 </t>
  </si>
  <si>
    <t> 22.09.1966 23:55 </t>
  </si>
  <si>
    <t> -0.073 </t>
  </si>
  <si>
    <t>2439443.396 </t>
  </si>
  <si>
    <t> 13.11.1966 21:30 </t>
  </si>
  <si>
    <t> -0.103 </t>
  </si>
  <si>
    <t>2439538.603 </t>
  </si>
  <si>
    <t> 17.02.1967 02:28 </t>
  </si>
  <si>
    <t> -0.060 </t>
  </si>
  <si>
    <t>2439596.479 </t>
  </si>
  <si>
    <t> 15.04.1967 23:29 </t>
  </si>
  <si>
    <t> -0.111 </t>
  </si>
  <si>
    <t>2440289.285 </t>
  </si>
  <si>
    <t> 08.03.1969 18:50 </t>
  </si>
  <si>
    <t> -0.142 </t>
  </si>
  <si>
    <t>2440504.456 </t>
  </si>
  <si>
    <t> 09.10.1969 22:56 </t>
  </si>
  <si>
    <t> -0.125 </t>
  </si>
  <si>
    <t>2440599.680 </t>
  </si>
  <si>
    <t> 13.01.1970 04:19 </t>
  </si>
  <si>
    <t> -0.066 </t>
  </si>
  <si>
    <t>2440744.432 </t>
  </si>
  <si>
    <t> 06.06.1970 22:22 </t>
  </si>
  <si>
    <t> -0.130 </t>
  </si>
  <si>
    <t>2440825.344 </t>
  </si>
  <si>
    <t> 26.08.1970 20:15 </t>
  </si>
  <si>
    <t> -0.110 </t>
  </si>
  <si>
    <t>2440924.636 </t>
  </si>
  <si>
    <t> 04.12.1970 03:15 </t>
  </si>
  <si>
    <t> -0.120 </t>
  </si>
  <si>
    <t>2441334.287 </t>
  </si>
  <si>
    <t> 17.01.1972 18:53 </t>
  </si>
  <si>
    <t> -0.090 </t>
  </si>
  <si>
    <t>2441766.411 </t>
  </si>
  <si>
    <t> 24.03.1973 21:51 </t>
  </si>
  <si>
    <t> -0.135 </t>
  </si>
  <si>
    <t>2441948.493 </t>
  </si>
  <si>
    <t> 22.09.1973 23:49 </t>
  </si>
  <si>
    <t> -0.107 </t>
  </si>
  <si>
    <t>2442302.445 </t>
  </si>
  <si>
    <t> 11.09.1974 22:40 </t>
  </si>
  <si>
    <t> -0.129 </t>
  </si>
  <si>
    <t>2442815.524 </t>
  </si>
  <si>
    <t> 07.02.1976 00:34 </t>
  </si>
  <si>
    <t>2445397.420 </t>
  </si>
  <si>
    <t> 03.03.1983 22:04 </t>
  </si>
  <si>
    <t> -0.071 </t>
  </si>
  <si>
    <t> K.Locher </t>
  </si>
  <si>
    <t> BBS 65 </t>
  </si>
  <si>
    <t>2445577.1424 </t>
  </si>
  <si>
    <t> 30.08.1983 15:25 </t>
  </si>
  <si>
    <t> -0.1242 </t>
  </si>
  <si>
    <t>E </t>
  </si>
  <si>
    <t>?</t>
  </si>
  <si>
    <t> Khaliullin&amp;Kozyre. </t>
  </si>
  <si>
    <t> ASS 155.63 </t>
  </si>
  <si>
    <t>2445579.4214 </t>
  </si>
  <si>
    <t> 01.09.1983 22:06 </t>
  </si>
  <si>
    <t> -0.1234 </t>
  </si>
  <si>
    <t>2450068.6345 </t>
  </si>
  <si>
    <t> 17.12.1995 03:13 </t>
  </si>
  <si>
    <t> -0.1954 </t>
  </si>
  <si>
    <t> Caton &amp; Smith </t>
  </si>
  <si>
    <t>IBVS 5595 </t>
  </si>
  <si>
    <t>2450726.5488 </t>
  </si>
  <si>
    <t> 05.10.1997 01:10 </t>
  </si>
  <si>
    <t> -0.1580 </t>
  </si>
  <si>
    <t> R.Diethelm </t>
  </si>
  <si>
    <t> BBS 116 </t>
  </si>
  <si>
    <t>2450798.7457 </t>
  </si>
  <si>
    <t> 16.12.1997 05:53 </t>
  </si>
  <si>
    <t> -0.1595 </t>
  </si>
  <si>
    <t>2451899.3360 </t>
  </si>
  <si>
    <t> 20.12.2000 20:03 </t>
  </si>
  <si>
    <t> -0.1682 </t>
  </si>
  <si>
    <t>o</t>
  </si>
  <si>
    <t> K.&amp; M.Rätz </t>
  </si>
  <si>
    <t>BAVM 152 </t>
  </si>
  <si>
    <t>2451899.33847 </t>
  </si>
  <si>
    <t> 20.12.2000 20:07 </t>
  </si>
  <si>
    <t> -0.16569 </t>
  </si>
  <si>
    <t>C </t>
  </si>
  <si>
    <t> J.Šafár </t>
  </si>
  <si>
    <t>OEJV 0074 </t>
  </si>
  <si>
    <t>2452933.7265 </t>
  </si>
  <si>
    <t> 21.10.2003 05:26 </t>
  </si>
  <si>
    <t> -0.1752 </t>
  </si>
  <si>
    <t>2452952.5544 </t>
  </si>
  <si>
    <t> 09.11.2003 01:18 </t>
  </si>
  <si>
    <t> -0.1758 </t>
  </si>
  <si>
    <t>2453918.4686 </t>
  </si>
  <si>
    <t> 01.07.2006 23:14 </t>
  </si>
  <si>
    <t> -0.1795 </t>
  </si>
  <si>
    <t> BBS 133 (=IBVS 5781) </t>
  </si>
  <si>
    <t>2454748.25653 </t>
  </si>
  <si>
    <t> 08.10.2008 18:09 </t>
  </si>
  <si>
    <t> -0.18771 </t>
  </si>
  <si>
    <t> P.Zasche </t>
  </si>
  <si>
    <t>IBVS 6007 </t>
  </si>
  <si>
    <t>2454872.3837 </t>
  </si>
  <si>
    <t> 09.02.2009 21:12 </t>
  </si>
  <si>
    <t> -0.1882 </t>
  </si>
  <si>
    <t>R</t>
  </si>
  <si>
    <t> H.Kucáková </t>
  </si>
  <si>
    <t>OEJV 0107 </t>
  </si>
  <si>
    <t>2455064.5721 </t>
  </si>
  <si>
    <t> 21.08.2009 01:43 </t>
  </si>
  <si>
    <t> -0.1884 </t>
  </si>
  <si>
    <t>-I</t>
  </si>
  <si>
    <t> F.Agerer </t>
  </si>
  <si>
    <t>BAVM 212 </t>
  </si>
  <si>
    <t>2455083.3994 </t>
  </si>
  <si>
    <t> 08.09.2009 21:35 </t>
  </si>
  <si>
    <t>6293.5</t>
  </si>
  <si>
    <t> -0.1896 </t>
  </si>
  <si>
    <t>2455513.7043 </t>
  </si>
  <si>
    <t> 13.11.2010 04:54 </t>
  </si>
  <si>
    <t>6397.5</t>
  </si>
  <si>
    <t> -0.1941 </t>
  </si>
  <si>
    <t>IBVS 5960 </t>
  </si>
  <si>
    <t>2455577.6273 </t>
  </si>
  <si>
    <t> 16.01.2011 03:03 </t>
  </si>
  <si>
    <t>6413</t>
  </si>
  <si>
    <t> -0.1944 </t>
  </si>
  <si>
    <t>IBVS 5992 </t>
  </si>
  <si>
    <t>2455850.7052 </t>
  </si>
  <si>
    <t> 16.10.2011 04:55 </t>
  </si>
  <si>
    <t>6479</t>
  </si>
  <si>
    <t> -0.1974 </t>
  </si>
  <si>
    <t>IBVS 6011 </t>
  </si>
  <si>
    <t>2456167.4411 </t>
  </si>
  <si>
    <t> 27.08.2012 22:35 </t>
  </si>
  <si>
    <t>6555.5</t>
  </si>
  <si>
    <t> -0.1965 </t>
  </si>
  <si>
    <t>BAVM 231 </t>
  </si>
  <si>
    <t>2456214.8111 </t>
  </si>
  <si>
    <t> 14.10.2012 07:27 </t>
  </si>
  <si>
    <t>6567</t>
  </si>
  <si>
    <t> -0.1994 </t>
  </si>
  <si>
    <t>IBVS 6042 </t>
  </si>
  <si>
    <t>2456233.6425 </t>
  </si>
  <si>
    <t> 02.11.2012 03:25 </t>
  </si>
  <si>
    <t>6571.5</t>
  </si>
  <si>
    <t>s7</t>
  </si>
  <si>
    <t>BAD?</t>
  </si>
  <si>
    <t>My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</si>
</sst>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quotePrefix="1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Cep - O-C Diagr.</a:t>
            </a:r>
          </a:p>
        </c:rich>
      </c:tx>
      <c:layout>
        <c:manualLayout>
          <c:xMode val="edge"/>
          <c:yMode val="edge"/>
          <c:x val="0.3741935483870967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6.9999999999999999E-4</c:v>
                  </c:pt>
                  <c:pt idx="36">
                    <c:v>0</c:v>
                  </c:pt>
                  <c:pt idx="37">
                    <c:v>1.1999999999999999E-3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1.9000000000000001E-4</c:v>
                  </c:pt>
                  <c:pt idx="43">
                    <c:v>4.0000000000000002E-4</c:v>
                  </c:pt>
                  <c:pt idx="44">
                    <c:v>3.0000000000000003E-4</c:v>
                  </c:pt>
                  <c:pt idx="45">
                    <c:v>4.0000000000000002E-4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6.3E-3</c:v>
                  </c:pt>
                  <c:pt idx="51">
                    <c:v>2.3999999999999998E-3</c:v>
                  </c:pt>
                  <c:pt idx="52">
                    <c:v>2.3E-3</c:v>
                  </c:pt>
                  <c:pt idx="53">
                    <c:v>2.0000000000000001E-4</c:v>
                  </c:pt>
                  <c:pt idx="54">
                    <c:v>1E-3</c:v>
                  </c:pt>
                  <c:pt idx="55">
                    <c:v>1.1999999999999999E-3</c:v>
                  </c:pt>
                </c:numCache>
              </c:numRef>
            </c:plus>
            <c:minus>
              <c:numRef>
                <c:f>'Active 1'!$D$21:$D$493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6.9999999999999999E-4</c:v>
                  </c:pt>
                  <c:pt idx="36">
                    <c:v>0</c:v>
                  </c:pt>
                  <c:pt idx="37">
                    <c:v>1.1999999999999999E-3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8.9999999999999998E-4</c:v>
                  </c:pt>
                  <c:pt idx="41">
                    <c:v>2.0000000000000001E-4</c:v>
                  </c:pt>
                  <c:pt idx="42">
                    <c:v>1.9000000000000001E-4</c:v>
                  </c:pt>
                  <c:pt idx="43">
                    <c:v>4.0000000000000002E-4</c:v>
                  </c:pt>
                  <c:pt idx="44">
                    <c:v>3.0000000000000003E-4</c:v>
                  </c:pt>
                  <c:pt idx="45">
                    <c:v>4.0000000000000002E-4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6.3E-3</c:v>
                  </c:pt>
                  <c:pt idx="51">
                    <c:v>2.3999999999999998E-3</c:v>
                  </c:pt>
                  <c:pt idx="52">
                    <c:v>2.3E-3</c:v>
                  </c:pt>
                  <c:pt idx="53">
                    <c:v>2.0000000000000001E-4</c:v>
                  </c:pt>
                  <c:pt idx="54">
                    <c:v>1E-3</c:v>
                  </c:pt>
                  <c:pt idx="55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B-4C84-B8DC-1AC00C09677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2">
                  <c:v>-8.5060000004887115E-2</c:v>
                </c:pt>
                <c:pt idx="3">
                  <c:v>-7.0449999999254942E-2</c:v>
                </c:pt>
                <c:pt idx="4">
                  <c:v>-9.1339999999036081E-2</c:v>
                </c:pt>
                <c:pt idx="5">
                  <c:v>-5.2299999995739199E-2</c:v>
                </c:pt>
                <c:pt idx="6">
                  <c:v>-0.11149999999906868</c:v>
                </c:pt>
                <c:pt idx="7">
                  <c:v>-4.5039999997243285E-2</c:v>
                </c:pt>
                <c:pt idx="8">
                  <c:v>-7.2589999996125698E-2</c:v>
                </c:pt>
                <c:pt idx="9">
                  <c:v>-0.14161999999487307</c:v>
                </c:pt>
                <c:pt idx="10">
                  <c:v>-0.12529999999969732</c:v>
                </c:pt>
                <c:pt idx="11">
                  <c:v>-6.5869999998540152E-2</c:v>
                </c:pt>
                <c:pt idx="12">
                  <c:v>-0.12952000000223052</c:v>
                </c:pt>
                <c:pt idx="13">
                  <c:v>-0.13524999999935972</c:v>
                </c:pt>
                <c:pt idx="14">
                  <c:v>-0.10720999999466585</c:v>
                </c:pt>
                <c:pt idx="15">
                  <c:v>0.12805500000104075</c:v>
                </c:pt>
                <c:pt idx="16">
                  <c:v>0.19250500000634929</c:v>
                </c:pt>
                <c:pt idx="17">
                  <c:v>0.14182499999878928</c:v>
                </c:pt>
                <c:pt idx="18">
                  <c:v>0.12871499999891967</c:v>
                </c:pt>
                <c:pt idx="19">
                  <c:v>0.10912500000267755</c:v>
                </c:pt>
                <c:pt idx="20">
                  <c:v>0.11551499999768566</c:v>
                </c:pt>
                <c:pt idx="21">
                  <c:v>0.10879500000010012</c:v>
                </c:pt>
                <c:pt idx="22">
                  <c:v>0.10653499999898486</c:v>
                </c:pt>
                <c:pt idx="23">
                  <c:v>0.14896500000031665</c:v>
                </c:pt>
                <c:pt idx="24">
                  <c:v>9.8705000003974419E-2</c:v>
                </c:pt>
                <c:pt idx="25">
                  <c:v>9.9474999995436519E-2</c:v>
                </c:pt>
                <c:pt idx="26">
                  <c:v>8.9314999997441191E-2</c:v>
                </c:pt>
                <c:pt idx="27">
                  <c:v>0.11890499999572057</c:v>
                </c:pt>
                <c:pt idx="28">
                  <c:v>8.0844999996770639E-2</c:v>
                </c:pt>
                <c:pt idx="29">
                  <c:v>9.8684999997203704E-2</c:v>
                </c:pt>
                <c:pt idx="30">
                  <c:v>1.7399999996996485E-3</c:v>
                </c:pt>
                <c:pt idx="31">
                  <c:v>-5.3199999998469139E-2</c:v>
                </c:pt>
                <c:pt idx="35">
                  <c:v>0.13852500000211876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B-4C84-B8DC-1AC00C09677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  <c:pt idx="0">
                  <c:v>-0.1242400000046473</c:v>
                </c:pt>
                <c:pt idx="1">
                  <c:v>8.5964999998395797E-2</c:v>
                </c:pt>
                <c:pt idx="34">
                  <c:v>5.1404999998339918E-2</c:v>
                </c:pt>
                <c:pt idx="49">
                  <c:v>-0.16815999999380438</c:v>
                </c:pt>
                <c:pt idx="50">
                  <c:v>1.2854999993578531E-2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DB-4C84-B8DC-1AC00C09677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  <c:pt idx="32">
                  <c:v>-0.18841000000247732</c:v>
                </c:pt>
                <c:pt idx="33">
                  <c:v>1.9735000001674052E-2</c:v>
                </c:pt>
                <c:pt idx="37">
                  <c:v>1.3915000003180467E-2</c:v>
                </c:pt>
                <c:pt idx="38">
                  <c:v>-0.15952000000106636</c:v>
                </c:pt>
                <c:pt idx="39">
                  <c:v>-0.1751600000061444</c:v>
                </c:pt>
                <c:pt idx="40">
                  <c:v>3.3585000004677568E-2</c:v>
                </c:pt>
                <c:pt idx="41">
                  <c:v>-0.19437000000471016</c:v>
                </c:pt>
                <c:pt idx="42">
                  <c:v>2.1654999996826518E-2</c:v>
                </c:pt>
                <c:pt idx="43">
                  <c:v>-0.19741000000794884</c:v>
                </c:pt>
                <c:pt idx="44">
                  <c:v>-0.19943000000057509</c:v>
                </c:pt>
                <c:pt idx="45">
                  <c:v>1.2815000001864973E-2</c:v>
                </c:pt>
                <c:pt idx="46">
                  <c:v>2.1175000001676381E-2</c:v>
                </c:pt>
                <c:pt idx="47">
                  <c:v>-0.17947999999887543</c:v>
                </c:pt>
                <c:pt idx="48">
                  <c:v>1.5274999997927807E-2</c:v>
                </c:pt>
                <c:pt idx="51">
                  <c:v>-0.16568999999435619</c:v>
                </c:pt>
                <c:pt idx="52">
                  <c:v>-0.85964999999850988</c:v>
                </c:pt>
                <c:pt idx="53">
                  <c:v>0.67865500000334578</c:v>
                </c:pt>
                <c:pt idx="54">
                  <c:v>-0.20383000000583706</c:v>
                </c:pt>
                <c:pt idx="55">
                  <c:v>9.8550000038812868E-3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DB-4C84-B8DC-1AC00C09677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DB-4C84-B8DC-1AC00C09677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DB-4C84-B8DC-1AC00C09677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  <c:pt idx="51">
                  <c:v>-0.16568999999435619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DB-4C84-B8DC-1AC00C09677A}"/>
            </c:ext>
          </c:extLst>
        </c:ser>
        <c:ser>
          <c:idx val="7"/>
          <c:order val="7"/>
          <c:tx>
            <c:strRef>
              <c:f>'Active 1'!$T$20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1'!$T$21:$T$920</c:f>
              <c:numCache>
                <c:formatCode>General</c:formatCode>
                <c:ptCount val="900"/>
                <c:pt idx="52">
                  <c:v>-0.85964999999850988</c:v>
                </c:pt>
                <c:pt idx="53">
                  <c:v>0.67865500000334578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DB-4C84-B8DC-1AC00C09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631648"/>
        <c:axId val="1"/>
      </c:scatterChart>
      <c:valAx>
        <c:axId val="88563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63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48387096774192"/>
          <c:y val="0.92097264437689974"/>
          <c:w val="0.4564516129032258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Cep - Prim. O-C Diagr.</a:t>
            </a:r>
          </a:p>
        </c:rich>
      </c:tx>
      <c:layout>
        <c:manualLayout>
          <c:xMode val="edge"/>
          <c:yMode val="edge"/>
          <c:x val="0.2952185134862300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2994537538308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0">
                  <c:v>-0.1242400000046473</c:v>
                </c:pt>
                <c:pt idx="2">
                  <c:v>-8.5060000004887115E-2</c:v>
                </c:pt>
                <c:pt idx="3">
                  <c:v>-7.0449999999254942E-2</c:v>
                </c:pt>
                <c:pt idx="4">
                  <c:v>-9.1339999999036081E-2</c:v>
                </c:pt>
                <c:pt idx="5">
                  <c:v>-5.2299999995739199E-2</c:v>
                </c:pt>
                <c:pt idx="6">
                  <c:v>-0.11149999999906868</c:v>
                </c:pt>
                <c:pt idx="7">
                  <c:v>-4.5039999997243285E-2</c:v>
                </c:pt>
                <c:pt idx="8">
                  <c:v>-7.2589999996125698E-2</c:v>
                </c:pt>
                <c:pt idx="9">
                  <c:v>-0.14161999999487307</c:v>
                </c:pt>
                <c:pt idx="10">
                  <c:v>-0.12529999999969732</c:v>
                </c:pt>
                <c:pt idx="11">
                  <c:v>-6.5869999998540152E-2</c:v>
                </c:pt>
                <c:pt idx="12">
                  <c:v>-0.12952000000223052</c:v>
                </c:pt>
                <c:pt idx="13">
                  <c:v>-0.13524999999935972</c:v>
                </c:pt>
                <c:pt idx="14">
                  <c:v>-0.10720999999466585</c:v>
                </c:pt>
                <c:pt idx="30">
                  <c:v>1.7399999996996485E-3</c:v>
                </c:pt>
                <c:pt idx="31">
                  <c:v>-5.3199999998469139E-2</c:v>
                </c:pt>
                <c:pt idx="32">
                  <c:v>-0.18841000000247732</c:v>
                </c:pt>
                <c:pt idx="38">
                  <c:v>-0.15952000000106636</c:v>
                </c:pt>
                <c:pt idx="39">
                  <c:v>-0.1751600000061444</c:v>
                </c:pt>
                <c:pt idx="41">
                  <c:v>-0.19437000000471016</c:v>
                </c:pt>
                <c:pt idx="43">
                  <c:v>-0.19741000000794884</c:v>
                </c:pt>
                <c:pt idx="44">
                  <c:v>-0.19943000000057509</c:v>
                </c:pt>
                <c:pt idx="47">
                  <c:v>-0.17947999999887543</c:v>
                </c:pt>
                <c:pt idx="49">
                  <c:v>-0.16815999999380438</c:v>
                </c:pt>
                <c:pt idx="51">
                  <c:v>-0.16568999999435619</c:v>
                </c:pt>
                <c:pt idx="54">
                  <c:v>-0.20383000000583706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8B-42B0-BC24-6BAC434A649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-0.13101238505990109</c:v>
                </c:pt>
                <c:pt idx="1">
                  <c:v>-0.131025135444577</c:v>
                </c:pt>
                <c:pt idx="2">
                  <c:v>-7.8429798656530741E-2</c:v>
                </c:pt>
                <c:pt idx="3">
                  <c:v>-8.6615545618452125E-2</c:v>
                </c:pt>
                <c:pt idx="4">
                  <c:v>-8.8426100242428501E-2</c:v>
                </c:pt>
                <c:pt idx="5">
                  <c:v>-8.9548134093906828E-2</c:v>
                </c:pt>
                <c:pt idx="6">
                  <c:v>-9.158819564204923E-2</c:v>
                </c:pt>
                <c:pt idx="7">
                  <c:v>-9.1741200258159905E-2</c:v>
                </c:pt>
                <c:pt idx="8">
                  <c:v>-9.2888734878990006E-2</c:v>
                </c:pt>
                <c:pt idx="9">
                  <c:v>-9.8422401828326261E-2</c:v>
                </c:pt>
                <c:pt idx="10">
                  <c:v>-9.9748441834618826E-2</c:v>
                </c:pt>
                <c:pt idx="11">
                  <c:v>-0.10033495952970976</c:v>
                </c:pt>
                <c:pt idx="12">
                  <c:v>-0.10122748645702206</c:v>
                </c:pt>
                <c:pt idx="13">
                  <c:v>-0.10752617648691172</c:v>
                </c:pt>
                <c:pt idx="14">
                  <c:v>-0.10864821033839003</c:v>
                </c:pt>
                <c:pt idx="15">
                  <c:v>-8.4843242148503417E-2</c:v>
                </c:pt>
                <c:pt idx="16">
                  <c:v>-8.5990776769333505E-2</c:v>
                </c:pt>
                <c:pt idx="17">
                  <c:v>-8.9866893710804072E-2</c:v>
                </c:pt>
                <c:pt idx="18">
                  <c:v>-9.0606416022005698E-2</c:v>
                </c:pt>
                <c:pt idx="19">
                  <c:v>-9.0631916791357472E-2</c:v>
                </c:pt>
                <c:pt idx="20">
                  <c:v>-9.2646477570148086E-2</c:v>
                </c:pt>
                <c:pt idx="21">
                  <c:v>-9.2850483724962338E-2</c:v>
                </c:pt>
                <c:pt idx="22">
                  <c:v>-9.320749449588725E-2</c:v>
                </c:pt>
                <c:pt idx="23">
                  <c:v>-9.3794012190978188E-2</c:v>
                </c:pt>
                <c:pt idx="24">
                  <c:v>-9.4151022961903114E-2</c:v>
                </c:pt>
                <c:pt idx="25">
                  <c:v>-0.10172475145938177</c:v>
                </c:pt>
                <c:pt idx="26">
                  <c:v>-0.1023367699238245</c:v>
                </c:pt>
                <c:pt idx="27">
                  <c:v>-0.10486134608965071</c:v>
                </c:pt>
                <c:pt idx="28">
                  <c:v>-0.11082852611796723</c:v>
                </c:pt>
                <c:pt idx="29">
                  <c:v>-0.11399062151758795</c:v>
                </c:pt>
                <c:pt idx="30">
                  <c:v>-1.9268013760401152E-2</c:v>
                </c:pt>
                <c:pt idx="31">
                  <c:v>-2.0951064537618632E-2</c:v>
                </c:pt>
                <c:pt idx="32">
                  <c:v>-0.18948564918353261</c:v>
                </c:pt>
                <c:pt idx="33">
                  <c:v>-0.18960040264561562</c:v>
                </c:pt>
                <c:pt idx="34">
                  <c:v>-0.16274809251819128</c:v>
                </c:pt>
                <c:pt idx="35">
                  <c:v>-0.12990310159309865</c:v>
                </c:pt>
                <c:pt idx="36">
                  <c:v>-2.9111310730188231E-2</c:v>
                </c:pt>
                <c:pt idx="37">
                  <c:v>-0.15869347019125829</c:v>
                </c:pt>
                <c:pt idx="38">
                  <c:v>-0.16319435598184745</c:v>
                </c:pt>
                <c:pt idx="39">
                  <c:v>-0.17635275296736591</c:v>
                </c:pt>
                <c:pt idx="40">
                  <c:v>-0.17646750642944892</c:v>
                </c:pt>
                <c:pt idx="41">
                  <c:v>-0.19264774458315337</c:v>
                </c:pt>
                <c:pt idx="42">
                  <c:v>-0.18753484032812145</c:v>
                </c:pt>
                <c:pt idx="43">
                  <c:v>-0.19433079536037084</c:v>
                </c:pt>
                <c:pt idx="44">
                  <c:v>-0.19657486306332744</c:v>
                </c:pt>
                <c:pt idx="45">
                  <c:v>-0.1966896165254105</c:v>
                </c:pt>
                <c:pt idx="46">
                  <c:v>-0.18829986340867488</c:v>
                </c:pt>
                <c:pt idx="47">
                  <c:v>-0.1824219360730896</c:v>
                </c:pt>
                <c:pt idx="48">
                  <c:v>-0.19225248265820077</c:v>
                </c:pt>
                <c:pt idx="49">
                  <c:v>-0.16997756062942093</c:v>
                </c:pt>
                <c:pt idx="50">
                  <c:v>-0.196281604215782</c:v>
                </c:pt>
                <c:pt idx="51">
                  <c:v>-0.16997756062942093</c:v>
                </c:pt>
                <c:pt idx="52">
                  <c:v>-0.17087008755673322</c:v>
                </c:pt>
                <c:pt idx="53">
                  <c:v>-0.18554578031868263</c:v>
                </c:pt>
                <c:pt idx="54">
                  <c:v>-0.19886993230498767</c:v>
                </c:pt>
                <c:pt idx="55">
                  <c:v>-0.1983216657639244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8B-42B0-BC24-6BAC434A6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622288"/>
        <c:axId val="1"/>
      </c:scatterChart>
      <c:valAx>
        <c:axId val="88562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622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Cep - Sec. O-C Diagr.</a:t>
            </a:r>
          </a:p>
        </c:rich>
      </c:tx>
      <c:layout>
        <c:manualLayout>
          <c:xMode val="edge"/>
          <c:yMode val="edge"/>
          <c:x val="0.304081846911993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7551097687238613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1">
                  <c:v>8.5964999998395797E-2</c:v>
                </c:pt>
                <c:pt idx="15">
                  <c:v>0.12805500000104075</c:v>
                </c:pt>
                <c:pt idx="16">
                  <c:v>0.19250500000634929</c:v>
                </c:pt>
                <c:pt idx="17">
                  <c:v>0.14182499999878928</c:v>
                </c:pt>
                <c:pt idx="18">
                  <c:v>0.12871499999891967</c:v>
                </c:pt>
                <c:pt idx="19">
                  <c:v>0.10912500000267755</c:v>
                </c:pt>
                <c:pt idx="20">
                  <c:v>0.11551499999768566</c:v>
                </c:pt>
                <c:pt idx="21">
                  <c:v>0.10879500000010012</c:v>
                </c:pt>
                <c:pt idx="22">
                  <c:v>0.10653499999898486</c:v>
                </c:pt>
                <c:pt idx="23">
                  <c:v>0.14896500000031665</c:v>
                </c:pt>
                <c:pt idx="24">
                  <c:v>9.8705000003974419E-2</c:v>
                </c:pt>
                <c:pt idx="25">
                  <c:v>9.9474999995436519E-2</c:v>
                </c:pt>
                <c:pt idx="26">
                  <c:v>8.9314999997441191E-2</c:v>
                </c:pt>
                <c:pt idx="27">
                  <c:v>0.11890499999572057</c:v>
                </c:pt>
                <c:pt idx="28">
                  <c:v>8.0844999996770639E-2</c:v>
                </c:pt>
                <c:pt idx="29">
                  <c:v>9.8684999997203704E-2</c:v>
                </c:pt>
                <c:pt idx="33">
                  <c:v>1.9735000001674052E-2</c:v>
                </c:pt>
                <c:pt idx="34">
                  <c:v>5.1404999998339918E-2</c:v>
                </c:pt>
                <c:pt idx="35">
                  <c:v>0.13852500000211876</c:v>
                </c:pt>
                <c:pt idx="37">
                  <c:v>1.3915000003180467E-2</c:v>
                </c:pt>
                <c:pt idx="40">
                  <c:v>3.3585000004677568E-2</c:v>
                </c:pt>
                <c:pt idx="42">
                  <c:v>2.1654999996826518E-2</c:v>
                </c:pt>
                <c:pt idx="45">
                  <c:v>1.2815000001864973E-2</c:v>
                </c:pt>
                <c:pt idx="46">
                  <c:v>2.1175000001676381E-2</c:v>
                </c:pt>
                <c:pt idx="48">
                  <c:v>1.5274999997927807E-2</c:v>
                </c:pt>
                <c:pt idx="50">
                  <c:v>1.2854999993578531E-2</c:v>
                </c:pt>
                <c:pt idx="55">
                  <c:v>9.8550000038812868E-3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0F-41C1-BAA6-4E0F85EA2157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3996</c:v>
                </c:pt>
                <c:pt idx="1">
                  <c:v>3996.5</c:v>
                </c:pt>
                <c:pt idx="2">
                  <c:v>1934</c:v>
                </c:pt>
                <c:pt idx="3">
                  <c:v>2255</c:v>
                </c:pt>
                <c:pt idx="4">
                  <c:v>2326</c:v>
                </c:pt>
                <c:pt idx="5">
                  <c:v>2370</c:v>
                </c:pt>
                <c:pt idx="6">
                  <c:v>2450</c:v>
                </c:pt>
                <c:pt idx="7">
                  <c:v>2456</c:v>
                </c:pt>
                <c:pt idx="8">
                  <c:v>2501</c:v>
                </c:pt>
                <c:pt idx="9">
                  <c:v>2718</c:v>
                </c:pt>
                <c:pt idx="10">
                  <c:v>2770</c:v>
                </c:pt>
                <c:pt idx="11">
                  <c:v>2793</c:v>
                </c:pt>
                <c:pt idx="12">
                  <c:v>2828</c:v>
                </c:pt>
                <c:pt idx="13">
                  <c:v>3075</c:v>
                </c:pt>
                <c:pt idx="14">
                  <c:v>3119</c:v>
                </c:pt>
                <c:pt idx="15">
                  <c:v>2185.5</c:v>
                </c:pt>
                <c:pt idx="16">
                  <c:v>2230.5</c:v>
                </c:pt>
                <c:pt idx="17">
                  <c:v>2382.5</c:v>
                </c:pt>
                <c:pt idx="18">
                  <c:v>2411.5</c:v>
                </c:pt>
                <c:pt idx="19">
                  <c:v>2412.5</c:v>
                </c:pt>
                <c:pt idx="20">
                  <c:v>2491.5</c:v>
                </c:pt>
                <c:pt idx="21">
                  <c:v>2499.5</c:v>
                </c:pt>
                <c:pt idx="22">
                  <c:v>2513.5</c:v>
                </c:pt>
                <c:pt idx="23">
                  <c:v>2536.5</c:v>
                </c:pt>
                <c:pt idx="24">
                  <c:v>2550.5</c:v>
                </c:pt>
                <c:pt idx="25">
                  <c:v>2847.5</c:v>
                </c:pt>
                <c:pt idx="26">
                  <c:v>2871.5</c:v>
                </c:pt>
                <c:pt idx="27">
                  <c:v>2970.5</c:v>
                </c:pt>
                <c:pt idx="28">
                  <c:v>3204.5</c:v>
                </c:pt>
                <c:pt idx="29">
                  <c:v>3328.5</c:v>
                </c:pt>
                <c:pt idx="30">
                  <c:v>-386</c:v>
                </c:pt>
                <c:pt idx="31">
                  <c:v>-320</c:v>
                </c:pt>
                <c:pt idx="32">
                  <c:v>6289</c:v>
                </c:pt>
                <c:pt idx="33">
                  <c:v>6293.5</c:v>
                </c:pt>
                <c:pt idx="34">
                  <c:v>5240.5</c:v>
                </c:pt>
                <c:pt idx="35">
                  <c:v>3952.5</c:v>
                </c:pt>
                <c:pt idx="36">
                  <c:v>0</c:v>
                </c:pt>
                <c:pt idx="37">
                  <c:v>5081.5</c:v>
                </c:pt>
                <c:pt idx="38">
                  <c:v>5258</c:v>
                </c:pt>
                <c:pt idx="39">
                  <c:v>5774</c:v>
                </c:pt>
                <c:pt idx="40">
                  <c:v>5778.5</c:v>
                </c:pt>
                <c:pt idx="41">
                  <c:v>6413</c:v>
                </c:pt>
                <c:pt idx="42">
                  <c:v>6212.5</c:v>
                </c:pt>
                <c:pt idx="43">
                  <c:v>6479</c:v>
                </c:pt>
                <c:pt idx="44">
                  <c:v>6567</c:v>
                </c:pt>
                <c:pt idx="45">
                  <c:v>6571.5</c:v>
                </c:pt>
                <c:pt idx="46">
                  <c:v>6242.5</c:v>
                </c:pt>
                <c:pt idx="47">
                  <c:v>6012</c:v>
                </c:pt>
                <c:pt idx="48">
                  <c:v>6397.5</c:v>
                </c:pt>
                <c:pt idx="49">
                  <c:v>5524</c:v>
                </c:pt>
                <c:pt idx="50">
                  <c:v>6555.5</c:v>
                </c:pt>
                <c:pt idx="51">
                  <c:v>5524</c:v>
                </c:pt>
                <c:pt idx="52">
                  <c:v>5559</c:v>
                </c:pt>
                <c:pt idx="53">
                  <c:v>6134.5</c:v>
                </c:pt>
                <c:pt idx="54">
                  <c:v>6657</c:v>
                </c:pt>
                <c:pt idx="55">
                  <c:v>6635.5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8.2100946345809278E-2</c:v>
                </c:pt>
                <c:pt idx="1">
                  <c:v>8.2087015448952264E-2</c:v>
                </c:pt>
                <c:pt idx="2">
                  <c:v>0.1395519649841287</c:v>
                </c:pt>
                <c:pt idx="3">
                  <c:v>0.13060832920192667</c:v>
                </c:pt>
                <c:pt idx="4">
                  <c:v>0.12863014184823091</c:v>
                </c:pt>
                <c:pt idx="5">
                  <c:v>0.12740422292481379</c:v>
                </c:pt>
                <c:pt idx="6">
                  <c:v>0.1251752794276918</c:v>
                </c:pt>
                <c:pt idx="7">
                  <c:v>0.12500810866540768</c:v>
                </c:pt>
                <c:pt idx="8">
                  <c:v>0.12375432794827655</c:v>
                </c:pt>
                <c:pt idx="9">
                  <c:v>0.11770831871233314</c:v>
                </c:pt>
                <c:pt idx="10">
                  <c:v>0.11625950543920384</c:v>
                </c:pt>
                <c:pt idx="11">
                  <c:v>0.11561868418378127</c:v>
                </c:pt>
                <c:pt idx="12">
                  <c:v>0.11464352140379039</c:v>
                </c:pt>
                <c:pt idx="13">
                  <c:v>0.10776165835642623</c:v>
                </c:pt>
                <c:pt idx="14">
                  <c:v>0.10653573943300915</c:v>
                </c:pt>
                <c:pt idx="15">
                  <c:v>0.13254472386505139</c:v>
                </c:pt>
                <c:pt idx="16">
                  <c:v>0.13129094314792028</c:v>
                </c:pt>
                <c:pt idx="17">
                  <c:v>0.1270559505033885</c:v>
                </c:pt>
                <c:pt idx="18">
                  <c:v>0.12624795848568177</c:v>
                </c:pt>
                <c:pt idx="19">
                  <c:v>0.12622009669196776</c:v>
                </c:pt>
                <c:pt idx="20">
                  <c:v>0.12401901498855979</c:v>
                </c:pt>
                <c:pt idx="21">
                  <c:v>0.12379612063884758</c:v>
                </c:pt>
                <c:pt idx="22">
                  <c:v>0.12340605552685123</c:v>
                </c:pt>
                <c:pt idx="23">
                  <c:v>0.12276523427142866</c:v>
                </c:pt>
                <c:pt idx="24">
                  <c:v>0.12237516915943231</c:v>
                </c:pt>
                <c:pt idx="25">
                  <c:v>0.1141002164263669</c:v>
                </c:pt>
                <c:pt idx="26">
                  <c:v>0.1134315333772303</c:v>
                </c:pt>
                <c:pt idx="27">
                  <c:v>0.11067321579954184</c:v>
                </c:pt>
                <c:pt idx="28">
                  <c:v>0.10415355607046001</c:v>
                </c:pt>
                <c:pt idx="29">
                  <c:v>0.10069869364992091</c:v>
                </c:pt>
                <c:pt idx="30">
                  <c:v>0.20419132640066651</c:v>
                </c:pt>
                <c:pt idx="31">
                  <c:v>0.20235244801554086</c:v>
                </c:pt>
                <c:pt idx="32">
                  <c:v>1.8213853359550114E-2</c:v>
                </c:pt>
                <c:pt idx="33">
                  <c:v>1.8088475287836997E-2</c:v>
                </c:pt>
                <c:pt idx="34">
                  <c:v>4.7426944068705262E-2</c:v>
                </c:pt>
                <c:pt idx="35">
                  <c:v>8.3312934372369363E-2</c:v>
                </c:pt>
                <c:pt idx="36">
                  <c:v>0.19343667402705289</c:v>
                </c:pt>
                <c:pt idx="37">
                  <c:v>5.185696926923522E-2</c:v>
                </c:pt>
                <c:pt idx="38">
                  <c:v>4.6939362678709823E-2</c:v>
                </c:pt>
                <c:pt idx="39">
                  <c:v>3.2562677122272954E-2</c:v>
                </c:pt>
                <c:pt idx="40">
                  <c:v>3.2437299050559837E-2</c:v>
                </c:pt>
                <c:pt idx="41">
                  <c:v>1.4758990939011035E-2</c:v>
                </c:pt>
                <c:pt idx="42">
                  <c:v>2.034528057867302E-2</c:v>
                </c:pt>
                <c:pt idx="43">
                  <c:v>1.2920112553885393E-2</c:v>
                </c:pt>
                <c:pt idx="44">
                  <c:v>1.0468274707051195E-2</c:v>
                </c:pt>
                <c:pt idx="45">
                  <c:v>1.0342896635338078E-2</c:v>
                </c:pt>
                <c:pt idx="46">
                  <c:v>1.9509426767252286E-2</c:v>
                </c:pt>
                <c:pt idx="47">
                  <c:v>2.5931570218335032E-2</c:v>
                </c:pt>
                <c:pt idx="48">
                  <c:v>1.5190848741578417E-2</c:v>
                </c:pt>
                <c:pt idx="49">
                  <c:v>3.9528125550779197E-2</c:v>
                </c:pt>
                <c:pt idx="50">
                  <c:v>1.0788685334762488E-2</c:v>
                </c:pt>
                <c:pt idx="51">
                  <c:v>3.9528125550779197E-2</c:v>
                </c:pt>
                <c:pt idx="52">
                  <c:v>3.8552962770788318E-2</c:v>
                </c:pt>
                <c:pt idx="53">
                  <c:v>2.2518500488366983E-2</c:v>
                </c:pt>
                <c:pt idx="54">
                  <c:v>7.9607132727889385E-3</c:v>
                </c:pt>
                <c:pt idx="55">
                  <c:v>8.5597418376404943E-3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0F-41C1-BAA6-4E0F85EA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108248"/>
        <c:axId val="1"/>
      </c:scatterChart>
      <c:valAx>
        <c:axId val="708108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0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0</xdr:row>
      <xdr:rowOff>9525</xdr:rowOff>
    </xdr:from>
    <xdr:to>
      <xdr:col>20</xdr:col>
      <xdr:colOff>28574</xdr:colOff>
      <xdr:row>18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B891BABC-933D-C6C3-8054-477E3E096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66675</xdr:rowOff>
    </xdr:from>
    <xdr:to>
      <xdr:col>13</xdr:col>
      <xdr:colOff>447675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73DECA-68C7-B0DB-A397-D10A92465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21</xdr:row>
      <xdr:rowOff>142876</xdr:rowOff>
    </xdr:from>
    <xdr:to>
      <xdr:col>13</xdr:col>
      <xdr:colOff>380999</xdr:colOff>
      <xdr:row>40</xdr:row>
      <xdr:rowOff>57151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106373B-AFC1-068B-6014-13D6D9E48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5992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5595" TargetMode="External"/><Relationship Id="rId16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konkoly.hu/cgi-bin/IBVS?5595" TargetMode="External"/><Relationship Id="rId6" Type="http://schemas.openxmlformats.org/officeDocument/2006/relationships/hyperlink" Target="http://www.konkoly.hu/cgi-bin/IBVS?5595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konkoly.hu/cgi-bin/IBVS?5595" TargetMode="External"/><Relationship Id="rId15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workbookViewId="0">
      <pane xSplit="14" ySplit="21" topLeftCell="O58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18</v>
      </c>
      <c r="B2" s="10" t="s">
        <v>40</v>
      </c>
      <c r="C2" s="11"/>
    </row>
    <row r="3" spans="1:6" ht="13.5" thickBot="1" x14ac:dyDescent="0.25">
      <c r="C3" s="26"/>
    </row>
    <row r="4" spans="1:6" ht="14.25" thickTop="1" thickBot="1" x14ac:dyDescent="0.25">
      <c r="A4" s="6" t="s">
        <v>1</v>
      </c>
      <c r="C4" s="3">
        <v>29043.456999999999</v>
      </c>
      <c r="D4" s="4">
        <v>4.1375900000000003</v>
      </c>
      <c r="E4" t="s">
        <v>41</v>
      </c>
    </row>
    <row r="5" spans="1:6" ht="13.5" thickTop="1" x14ac:dyDescent="0.2">
      <c r="A5" t="s">
        <v>268</v>
      </c>
      <c r="C5" s="6">
        <v>-9.5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29043.456999999999</v>
      </c>
    </row>
    <row r="8" spans="1:6" x14ac:dyDescent="0.2">
      <c r="A8" t="s">
        <v>4</v>
      </c>
      <c r="C8">
        <f>D4</f>
        <v>4.1375900000000003</v>
      </c>
    </row>
    <row r="9" spans="1:6" x14ac:dyDescent="0.2">
      <c r="A9" s="32" t="s">
        <v>47</v>
      </c>
      <c r="B9" s="32"/>
      <c r="C9" s="33">
        <v>21</v>
      </c>
      <c r="D9" s="33">
        <v>21</v>
      </c>
    </row>
    <row r="10" spans="1:6" ht="13.5" thickBot="1" x14ac:dyDescent="0.25">
      <c r="A10" s="34"/>
      <c r="B10" s="34"/>
      <c r="C10" s="5" t="s">
        <v>20</v>
      </c>
      <c r="D10" s="5" t="s">
        <v>21</v>
      </c>
    </row>
    <row r="11" spans="1:6" x14ac:dyDescent="0.2">
      <c r="A11" s="34" t="s">
        <v>15</v>
      </c>
      <c r="B11" s="34"/>
      <c r="C11" s="35">
        <f ca="1">INTERCEPT(INDIRECT(C14):R$934,INDIRECT(C13):$F$934)</f>
        <v>-2.9111310730188231E-2</v>
      </c>
      <c r="D11" s="35">
        <f ca="1">INTERCEPT(INDIRECT(D14):S$934,INDIRECT(D13):$F$934)</f>
        <v>0.19343667402705289</v>
      </c>
      <c r="E11" s="32" t="s">
        <v>48</v>
      </c>
      <c r="F11">
        <v>1</v>
      </c>
    </row>
    <row r="12" spans="1:6" x14ac:dyDescent="0.2">
      <c r="A12" s="34" t="s">
        <v>16</v>
      </c>
      <c r="B12" s="34"/>
      <c r="C12" s="35">
        <f ca="1">SLOPE(INDIRECT(C14):R$934,INDIRECT(C13):$F$934)</f>
        <v>-2.5500769351779996E-5</v>
      </c>
      <c r="D12" s="35">
        <f ca="1">SLOPE(INDIRECT(D14):S$934,INDIRECT(D13):$F$934)</f>
        <v>-2.7861793714024928E-5</v>
      </c>
      <c r="E12" s="32" t="s">
        <v>49</v>
      </c>
      <c r="F12" s="36">
        <f ca="1">NOW()+15018.5+$C$5/24</f>
        <v>60332.650562731476</v>
      </c>
    </row>
    <row r="13" spans="1:6" x14ac:dyDescent="0.2">
      <c r="A13" s="32" t="s">
        <v>50</v>
      </c>
      <c r="B13" s="32"/>
      <c r="C13" s="33" t="str">
        <f>"F"&amp;C9</f>
        <v>F21</v>
      </c>
      <c r="D13" s="33" t="str">
        <f>"F"&amp;D9</f>
        <v>F21</v>
      </c>
      <c r="E13" s="32" t="s">
        <v>51</v>
      </c>
      <c r="F13" s="36">
        <f ca="1">ROUND(2*(F12-$C$7)/$C$8,0)/2+F11</f>
        <v>7563</v>
      </c>
    </row>
    <row r="14" spans="1:6" x14ac:dyDescent="0.2">
      <c r="A14" s="32" t="s">
        <v>52</v>
      </c>
      <c r="B14" s="32"/>
      <c r="C14" s="33" t="str">
        <f>"R"&amp;C9</f>
        <v>R21</v>
      </c>
      <c r="D14" s="33" t="str">
        <f>"S"&amp;D9</f>
        <v>S21</v>
      </c>
      <c r="E14" s="32" t="s">
        <v>53</v>
      </c>
      <c r="F14" s="18">
        <f ca="1">ROUND(2*(F12-$C$15)/$C$16,0)/2+F11</f>
        <v>906</v>
      </c>
    </row>
    <row r="15" spans="1:6" x14ac:dyDescent="0.2">
      <c r="A15" s="37" t="s">
        <v>17</v>
      </c>
      <c r="B15" s="34"/>
      <c r="C15" s="38">
        <f ca="1">($C7+C11)+($C8+C12)*INT(MAX($F21:$F3532))</f>
        <v>56587.194760067694</v>
      </c>
      <c r="D15" s="38">
        <f ca="1">($C7+D11)+($C8+D12)*INT(MAX($F21:$F3532))</f>
        <v>56587.401590713271</v>
      </c>
      <c r="E15" s="32" t="s">
        <v>54</v>
      </c>
      <c r="F15" s="39">
        <f ca="1">+$C$15+$C$16*F14-15018.5-$C$5/24</f>
        <v>45317.724029703997</v>
      </c>
    </row>
    <row r="16" spans="1:6" x14ac:dyDescent="0.2">
      <c r="A16" s="40" t="s">
        <v>5</v>
      </c>
      <c r="B16" s="34"/>
      <c r="C16" s="41">
        <f ca="1">+$C8+C12</f>
        <v>4.1375644992306482</v>
      </c>
      <c r="D16" s="35">
        <f ca="1">+$C8+D12</f>
        <v>4.1375621382062864</v>
      </c>
      <c r="E16" s="42"/>
      <c r="F16" s="42" t="s">
        <v>55</v>
      </c>
    </row>
    <row r="17" spans="1:20" ht="13.5" thickBot="1" x14ac:dyDescent="0.25">
      <c r="A17" s="17" t="s">
        <v>28</v>
      </c>
      <c r="C17">
        <f>COUNT(C21:C1246)</f>
        <v>56</v>
      </c>
    </row>
    <row r="18" spans="1:20" ht="14.25" thickTop="1" thickBot="1" x14ac:dyDescent="0.25">
      <c r="A18" s="6" t="s">
        <v>22</v>
      </c>
      <c r="C18" s="3">
        <f ca="1">+C15</f>
        <v>56587.194760067694</v>
      </c>
      <c r="D18" s="4">
        <f ca="1">+C16</f>
        <v>4.1375644992306482</v>
      </c>
      <c r="E18" s="66">
        <f>R19</f>
        <v>26</v>
      </c>
    </row>
    <row r="19" spans="1:20" ht="14.25" thickTop="1" thickBot="1" x14ac:dyDescent="0.25">
      <c r="A19" s="6" t="s">
        <v>23</v>
      </c>
      <c r="C19" s="3">
        <f ca="1">+D15</f>
        <v>56587.401590713271</v>
      </c>
      <c r="D19" s="4">
        <f ca="1">+D16</f>
        <v>4.1375621382062864</v>
      </c>
      <c r="E19" s="66">
        <f>S19</f>
        <v>27</v>
      </c>
      <c r="R19">
        <f>COUNT(R21:R321)</f>
        <v>26</v>
      </c>
      <c r="S19">
        <f>COUNT(S21:S321)</f>
        <v>27</v>
      </c>
    </row>
    <row r="20" spans="1:20" ht="14.25" thickTop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64</v>
      </c>
      <c r="I20" s="8" t="s">
        <v>67</v>
      </c>
      <c r="J20" s="8" t="s">
        <v>61</v>
      </c>
      <c r="K20" s="8" t="s">
        <v>59</v>
      </c>
      <c r="L20" s="8" t="s">
        <v>26</v>
      </c>
      <c r="M20" s="8" t="s">
        <v>19</v>
      </c>
      <c r="N20" s="8" t="s">
        <v>266</v>
      </c>
      <c r="O20" s="8" t="s">
        <v>24</v>
      </c>
      <c r="P20" s="7" t="s">
        <v>25</v>
      </c>
      <c r="Q20" s="5" t="s">
        <v>14</v>
      </c>
      <c r="R20" s="9" t="s">
        <v>20</v>
      </c>
      <c r="S20" s="9" t="s">
        <v>21</v>
      </c>
      <c r="T20" s="65" t="s">
        <v>267</v>
      </c>
    </row>
    <row r="21" spans="1:20" x14ac:dyDescent="0.2">
      <c r="A21" s="63" t="s">
        <v>178</v>
      </c>
      <c r="B21" s="64" t="s">
        <v>33</v>
      </c>
      <c r="C21" s="63">
        <v>45577.142399999997</v>
      </c>
      <c r="D21" s="63" t="s">
        <v>67</v>
      </c>
      <c r="E21">
        <f t="shared" ref="E21:E52" si="0">+(C21-C$7)/C$8</f>
        <v>3995.9699728585956</v>
      </c>
      <c r="F21">
        <f t="shared" ref="F21:F52" si="1">ROUND(2*E21,0)/2</f>
        <v>3996</v>
      </c>
      <c r="G21">
        <f t="shared" ref="G21:G52" si="2">+C21-(C$7+F21*C$8)</f>
        <v>-0.1242400000046473</v>
      </c>
      <c r="J21">
        <f>+G21</f>
        <v>-0.1242400000046473</v>
      </c>
      <c r="O21">
        <f t="shared" ref="O21:O52" ca="1" si="3">+C$11+C$12*$F21</f>
        <v>-0.13101238505990109</v>
      </c>
      <c r="P21">
        <f t="shared" ref="P21:P52" ca="1" si="4">+D$11+D$12*$F21</f>
        <v>8.2100946345809278E-2</v>
      </c>
      <c r="Q21" s="2">
        <f t="shared" ref="Q21:Q52" si="5">+C21-15018.5</f>
        <v>30558.642399999997</v>
      </c>
      <c r="R21">
        <f>G21</f>
        <v>-0.1242400000046473</v>
      </c>
    </row>
    <row r="22" spans="1:20" x14ac:dyDescent="0.2">
      <c r="A22" s="63" t="s">
        <v>178</v>
      </c>
      <c r="B22" s="64" t="s">
        <v>30</v>
      </c>
      <c r="C22" s="63">
        <v>45579.421399999999</v>
      </c>
      <c r="D22" s="63" t="s">
        <v>67</v>
      </c>
      <c r="E22">
        <f t="shared" si="0"/>
        <v>3996.520776587337</v>
      </c>
      <c r="F22">
        <f t="shared" si="1"/>
        <v>3996.5</v>
      </c>
      <c r="G22">
        <f t="shared" si="2"/>
        <v>8.5964999998395797E-2</v>
      </c>
      <c r="J22">
        <f>+G22</f>
        <v>8.5964999998395797E-2</v>
      </c>
      <c r="O22">
        <f t="shared" ca="1" si="3"/>
        <v>-0.131025135444577</v>
      </c>
      <c r="P22">
        <f t="shared" ca="1" si="4"/>
        <v>8.2087015448952264E-2</v>
      </c>
      <c r="Q22" s="2">
        <f t="shared" si="5"/>
        <v>30560.921399999999</v>
      </c>
      <c r="S22">
        <f>G22</f>
        <v>8.5964999998395797E-2</v>
      </c>
    </row>
    <row r="23" spans="1:20" x14ac:dyDescent="0.2">
      <c r="A23" s="63" t="s">
        <v>87</v>
      </c>
      <c r="B23" s="64" t="s">
        <v>33</v>
      </c>
      <c r="C23" s="63">
        <v>37045.470999999998</v>
      </c>
      <c r="D23" s="63" t="s">
        <v>67</v>
      </c>
      <c r="E23">
        <f t="shared" si="0"/>
        <v>1933.9794421390227</v>
      </c>
      <c r="F23">
        <f t="shared" si="1"/>
        <v>1934</v>
      </c>
      <c r="G23">
        <f t="shared" si="2"/>
        <v>-8.5060000004887115E-2</v>
      </c>
      <c r="I23">
        <f t="shared" ref="I23:I52" si="6">+G23</f>
        <v>-8.5060000004887115E-2</v>
      </c>
      <c r="O23">
        <f t="shared" ca="1" si="3"/>
        <v>-7.8429798656530741E-2</v>
      </c>
      <c r="P23">
        <f t="shared" ca="1" si="4"/>
        <v>0.1395519649841287</v>
      </c>
      <c r="Q23" s="2">
        <f t="shared" si="5"/>
        <v>22026.970999999998</v>
      </c>
      <c r="R23">
        <f t="shared" ref="R23:R35" si="7">G23</f>
        <v>-8.5060000004887115E-2</v>
      </c>
    </row>
    <row r="24" spans="1:20" x14ac:dyDescent="0.2">
      <c r="A24" s="63" t="s">
        <v>87</v>
      </c>
      <c r="B24" s="64" t="s">
        <v>33</v>
      </c>
      <c r="C24" s="63">
        <v>38373.652000000002</v>
      </c>
      <c r="D24" s="63" t="s">
        <v>67</v>
      </c>
      <c r="E24">
        <f t="shared" si="0"/>
        <v>2254.9829731800401</v>
      </c>
      <c r="F24">
        <f t="shared" si="1"/>
        <v>2255</v>
      </c>
      <c r="G24">
        <f t="shared" si="2"/>
        <v>-7.0449999999254942E-2</v>
      </c>
      <c r="I24">
        <f t="shared" si="6"/>
        <v>-7.0449999999254942E-2</v>
      </c>
      <c r="O24">
        <f t="shared" ca="1" si="3"/>
        <v>-8.6615545618452125E-2</v>
      </c>
      <c r="P24">
        <f t="shared" ca="1" si="4"/>
        <v>0.13060832920192667</v>
      </c>
      <c r="Q24" s="2">
        <f t="shared" si="5"/>
        <v>23355.152000000002</v>
      </c>
      <c r="R24">
        <f t="shared" si="7"/>
        <v>-7.0449999999254942E-2</v>
      </c>
    </row>
    <row r="25" spans="1:20" x14ac:dyDescent="0.2">
      <c r="A25" s="63" t="s">
        <v>87</v>
      </c>
      <c r="B25" s="64" t="s">
        <v>33</v>
      </c>
      <c r="C25" s="63">
        <v>38667.4</v>
      </c>
      <c r="D25" s="63" t="s">
        <v>67</v>
      </c>
      <c r="E25">
        <f t="shared" si="0"/>
        <v>2325.9779243472653</v>
      </c>
      <c r="F25">
        <f t="shared" si="1"/>
        <v>2326</v>
      </c>
      <c r="G25">
        <f t="shared" si="2"/>
        <v>-9.1339999999036081E-2</v>
      </c>
      <c r="I25">
        <f t="shared" si="6"/>
        <v>-9.1339999999036081E-2</v>
      </c>
      <c r="O25">
        <f t="shared" ca="1" si="3"/>
        <v>-8.8426100242428501E-2</v>
      </c>
      <c r="P25">
        <f t="shared" ca="1" si="4"/>
        <v>0.12863014184823091</v>
      </c>
      <c r="Q25" s="2">
        <f t="shared" si="5"/>
        <v>23648.9</v>
      </c>
      <c r="R25">
        <f t="shared" si="7"/>
        <v>-9.1339999999036081E-2</v>
      </c>
    </row>
    <row r="26" spans="1:20" x14ac:dyDescent="0.2">
      <c r="A26" s="63" t="s">
        <v>87</v>
      </c>
      <c r="B26" s="64" t="s">
        <v>33</v>
      </c>
      <c r="C26" s="63">
        <v>38849.493000000002</v>
      </c>
      <c r="D26" s="63" t="s">
        <v>67</v>
      </c>
      <c r="E26">
        <f t="shared" si="0"/>
        <v>2369.9873597915703</v>
      </c>
      <c r="F26">
        <f t="shared" si="1"/>
        <v>2370</v>
      </c>
      <c r="G26">
        <f t="shared" si="2"/>
        <v>-5.2299999995739199E-2</v>
      </c>
      <c r="I26">
        <f t="shared" si="6"/>
        <v>-5.2299999995739199E-2</v>
      </c>
      <c r="O26">
        <f t="shared" ca="1" si="3"/>
        <v>-8.9548134093906828E-2</v>
      </c>
      <c r="P26">
        <f t="shared" ca="1" si="4"/>
        <v>0.12740422292481379</v>
      </c>
      <c r="Q26" s="2">
        <f t="shared" si="5"/>
        <v>23830.993000000002</v>
      </c>
      <c r="R26">
        <f t="shared" si="7"/>
        <v>-5.2299999995739199E-2</v>
      </c>
    </row>
    <row r="27" spans="1:20" x14ac:dyDescent="0.2">
      <c r="A27" s="63" t="s">
        <v>87</v>
      </c>
      <c r="B27" s="64" t="s">
        <v>33</v>
      </c>
      <c r="C27" s="63">
        <v>39180.440999999999</v>
      </c>
      <c r="D27" s="63" t="s">
        <v>67</v>
      </c>
      <c r="E27">
        <f t="shared" si="0"/>
        <v>2449.9730519456975</v>
      </c>
      <c r="F27">
        <f t="shared" si="1"/>
        <v>2450</v>
      </c>
      <c r="G27">
        <f t="shared" si="2"/>
        <v>-0.11149999999906868</v>
      </c>
      <c r="I27">
        <f t="shared" si="6"/>
        <v>-0.11149999999906868</v>
      </c>
      <c r="O27">
        <f t="shared" ca="1" si="3"/>
        <v>-9.158819564204923E-2</v>
      </c>
      <c r="P27">
        <f t="shared" ca="1" si="4"/>
        <v>0.1251752794276918</v>
      </c>
      <c r="Q27" s="2">
        <f t="shared" si="5"/>
        <v>24161.940999999999</v>
      </c>
      <c r="R27">
        <f t="shared" si="7"/>
        <v>-0.11149999999906868</v>
      </c>
    </row>
    <row r="28" spans="1:20" x14ac:dyDescent="0.2">
      <c r="A28" s="63" t="s">
        <v>87</v>
      </c>
      <c r="B28" s="64" t="s">
        <v>33</v>
      </c>
      <c r="C28" s="63">
        <v>39205.332999999999</v>
      </c>
      <c r="D28" s="63" t="s">
        <v>67</v>
      </c>
      <c r="E28">
        <f t="shared" si="0"/>
        <v>2455.9891144361814</v>
      </c>
      <c r="F28">
        <f t="shared" si="1"/>
        <v>2456</v>
      </c>
      <c r="G28">
        <f t="shared" si="2"/>
        <v>-4.5039999997243285E-2</v>
      </c>
      <c r="I28">
        <f t="shared" si="6"/>
        <v>-4.5039999997243285E-2</v>
      </c>
      <c r="O28">
        <f t="shared" ca="1" si="3"/>
        <v>-9.1741200258159905E-2</v>
      </c>
      <c r="P28">
        <f t="shared" ca="1" si="4"/>
        <v>0.12500810866540768</v>
      </c>
      <c r="Q28" s="2">
        <f t="shared" si="5"/>
        <v>24186.832999999999</v>
      </c>
      <c r="R28">
        <f t="shared" si="7"/>
        <v>-4.5039999997243285E-2</v>
      </c>
    </row>
    <row r="29" spans="1:20" x14ac:dyDescent="0.2">
      <c r="A29" s="63" t="s">
        <v>87</v>
      </c>
      <c r="B29" s="64" t="s">
        <v>33</v>
      </c>
      <c r="C29" s="63">
        <v>39391.497000000003</v>
      </c>
      <c r="D29" s="63" t="s">
        <v>67</v>
      </c>
      <c r="E29">
        <f t="shared" si="0"/>
        <v>2500.9824559707472</v>
      </c>
      <c r="F29">
        <f t="shared" si="1"/>
        <v>2501</v>
      </c>
      <c r="G29">
        <f t="shared" si="2"/>
        <v>-7.2589999996125698E-2</v>
      </c>
      <c r="I29">
        <f t="shared" si="6"/>
        <v>-7.2589999996125698E-2</v>
      </c>
      <c r="O29">
        <f t="shared" ca="1" si="3"/>
        <v>-9.2888734878990006E-2</v>
      </c>
      <c r="P29">
        <f t="shared" ca="1" si="4"/>
        <v>0.12375432794827655</v>
      </c>
      <c r="Q29" s="2">
        <f t="shared" si="5"/>
        <v>24372.997000000003</v>
      </c>
      <c r="R29">
        <f t="shared" si="7"/>
        <v>-7.2589999996125698E-2</v>
      </c>
    </row>
    <row r="30" spans="1:20" x14ac:dyDescent="0.2">
      <c r="A30" s="63" t="s">
        <v>87</v>
      </c>
      <c r="B30" s="64" t="s">
        <v>33</v>
      </c>
      <c r="C30" s="63">
        <v>40289.285000000003</v>
      </c>
      <c r="D30" s="63" t="s">
        <v>67</v>
      </c>
      <c r="E30">
        <f t="shared" si="0"/>
        <v>2717.9657723457385</v>
      </c>
      <c r="F30">
        <f t="shared" si="1"/>
        <v>2718</v>
      </c>
      <c r="G30">
        <f t="shared" si="2"/>
        <v>-0.14161999999487307</v>
      </c>
      <c r="I30">
        <f t="shared" si="6"/>
        <v>-0.14161999999487307</v>
      </c>
      <c r="O30">
        <f t="shared" ca="1" si="3"/>
        <v>-9.8422401828326261E-2</v>
      </c>
      <c r="P30">
        <f t="shared" ca="1" si="4"/>
        <v>0.11770831871233314</v>
      </c>
      <c r="Q30" s="2">
        <f t="shared" si="5"/>
        <v>25270.785000000003</v>
      </c>
      <c r="R30">
        <f t="shared" si="7"/>
        <v>-0.14161999999487307</v>
      </c>
    </row>
    <row r="31" spans="1:20" x14ac:dyDescent="0.2">
      <c r="A31" s="63" t="s">
        <v>87</v>
      </c>
      <c r="B31" s="64" t="s">
        <v>33</v>
      </c>
      <c r="C31" s="63">
        <v>40504.455999999998</v>
      </c>
      <c r="D31" s="63" t="s">
        <v>67</v>
      </c>
      <c r="E31">
        <f t="shared" si="0"/>
        <v>2769.9697166708152</v>
      </c>
      <c r="F31">
        <f t="shared" si="1"/>
        <v>2770</v>
      </c>
      <c r="G31">
        <f t="shared" si="2"/>
        <v>-0.12529999999969732</v>
      </c>
      <c r="I31">
        <f t="shared" si="6"/>
        <v>-0.12529999999969732</v>
      </c>
      <c r="O31">
        <f t="shared" ca="1" si="3"/>
        <v>-9.9748441834618826E-2</v>
      </c>
      <c r="P31">
        <f t="shared" ca="1" si="4"/>
        <v>0.11625950543920384</v>
      </c>
      <c r="Q31" s="2">
        <f t="shared" si="5"/>
        <v>25485.955999999998</v>
      </c>
      <c r="R31">
        <f t="shared" si="7"/>
        <v>-0.12529999999969732</v>
      </c>
    </row>
    <row r="32" spans="1:20" x14ac:dyDescent="0.2">
      <c r="A32" s="63" t="s">
        <v>87</v>
      </c>
      <c r="B32" s="64" t="s">
        <v>33</v>
      </c>
      <c r="C32" s="63">
        <v>40599.68</v>
      </c>
      <c r="D32" s="63" t="s">
        <v>67</v>
      </c>
      <c r="E32">
        <f t="shared" si="0"/>
        <v>2792.9840801046021</v>
      </c>
      <c r="F32">
        <f t="shared" si="1"/>
        <v>2793</v>
      </c>
      <c r="G32">
        <f t="shared" si="2"/>
        <v>-6.5869999998540152E-2</v>
      </c>
      <c r="I32">
        <f t="shared" si="6"/>
        <v>-6.5869999998540152E-2</v>
      </c>
      <c r="O32">
        <f t="shared" ca="1" si="3"/>
        <v>-0.10033495952970976</v>
      </c>
      <c r="P32">
        <f t="shared" ca="1" si="4"/>
        <v>0.11561868418378127</v>
      </c>
      <c r="Q32" s="2">
        <f t="shared" si="5"/>
        <v>25581.18</v>
      </c>
      <c r="R32">
        <f t="shared" si="7"/>
        <v>-6.5869999998540152E-2</v>
      </c>
    </row>
    <row r="33" spans="1:19" x14ac:dyDescent="0.2">
      <c r="A33" s="63" t="s">
        <v>87</v>
      </c>
      <c r="B33" s="64" t="s">
        <v>33</v>
      </c>
      <c r="C33" s="63">
        <v>40744.432000000001</v>
      </c>
      <c r="D33" s="63" t="s">
        <v>67</v>
      </c>
      <c r="E33">
        <f t="shared" si="0"/>
        <v>2827.9686967534244</v>
      </c>
      <c r="F33">
        <f t="shared" si="1"/>
        <v>2828</v>
      </c>
      <c r="G33">
        <f t="shared" si="2"/>
        <v>-0.12952000000223052</v>
      </c>
      <c r="I33">
        <f t="shared" si="6"/>
        <v>-0.12952000000223052</v>
      </c>
      <c r="O33">
        <f t="shared" ca="1" si="3"/>
        <v>-0.10122748645702206</v>
      </c>
      <c r="P33">
        <f t="shared" ca="1" si="4"/>
        <v>0.11464352140379039</v>
      </c>
      <c r="Q33" s="2">
        <f t="shared" si="5"/>
        <v>25725.932000000001</v>
      </c>
      <c r="R33">
        <f t="shared" si="7"/>
        <v>-0.12952000000223052</v>
      </c>
    </row>
    <row r="34" spans="1:19" x14ac:dyDescent="0.2">
      <c r="A34" s="63" t="s">
        <v>87</v>
      </c>
      <c r="B34" s="64" t="s">
        <v>33</v>
      </c>
      <c r="C34" s="63">
        <v>41766.411</v>
      </c>
      <c r="D34" s="63" t="s">
        <v>67</v>
      </c>
      <c r="E34">
        <f t="shared" si="0"/>
        <v>3074.9673118892883</v>
      </c>
      <c r="F34">
        <f t="shared" si="1"/>
        <v>3075</v>
      </c>
      <c r="G34">
        <f t="shared" si="2"/>
        <v>-0.13524999999935972</v>
      </c>
      <c r="I34">
        <f t="shared" si="6"/>
        <v>-0.13524999999935972</v>
      </c>
      <c r="O34">
        <f t="shared" ca="1" si="3"/>
        <v>-0.10752617648691172</v>
      </c>
      <c r="P34">
        <f t="shared" ca="1" si="4"/>
        <v>0.10776165835642623</v>
      </c>
      <c r="Q34" s="2">
        <f t="shared" si="5"/>
        <v>26747.911</v>
      </c>
      <c r="R34">
        <f t="shared" si="7"/>
        <v>-0.13524999999935972</v>
      </c>
    </row>
    <row r="35" spans="1:19" x14ac:dyDescent="0.2">
      <c r="A35" s="63" t="s">
        <v>87</v>
      </c>
      <c r="B35" s="64" t="s">
        <v>33</v>
      </c>
      <c r="C35" s="63">
        <v>41948.493000000002</v>
      </c>
      <c r="D35" s="63" t="s">
        <v>67</v>
      </c>
      <c r="E35">
        <f t="shared" si="0"/>
        <v>3118.9740887811508</v>
      </c>
      <c r="F35">
        <f t="shared" si="1"/>
        <v>3119</v>
      </c>
      <c r="G35">
        <f t="shared" si="2"/>
        <v>-0.10720999999466585</v>
      </c>
      <c r="I35">
        <f t="shared" si="6"/>
        <v>-0.10720999999466585</v>
      </c>
      <c r="O35">
        <f t="shared" ca="1" si="3"/>
        <v>-0.10864821033839003</v>
      </c>
      <c r="P35">
        <f t="shared" ca="1" si="4"/>
        <v>0.10653573943300915</v>
      </c>
      <c r="Q35" s="2">
        <f t="shared" si="5"/>
        <v>26929.993000000002</v>
      </c>
      <c r="R35">
        <f t="shared" si="7"/>
        <v>-0.10720999999466585</v>
      </c>
    </row>
    <row r="36" spans="1:19" x14ac:dyDescent="0.2">
      <c r="A36" s="63" t="s">
        <v>87</v>
      </c>
      <c r="B36" s="64" t="s">
        <v>30</v>
      </c>
      <c r="C36" s="63">
        <v>38086.288</v>
      </c>
      <c r="D36" s="63" t="s">
        <v>67</v>
      </c>
      <c r="E36">
        <f t="shared" si="0"/>
        <v>2185.530949175728</v>
      </c>
      <c r="F36">
        <f t="shared" si="1"/>
        <v>2185.5</v>
      </c>
      <c r="G36">
        <f t="shared" si="2"/>
        <v>0.12805500000104075</v>
      </c>
      <c r="I36">
        <f t="shared" si="6"/>
        <v>0.12805500000104075</v>
      </c>
      <c r="O36">
        <f t="shared" ca="1" si="3"/>
        <v>-8.4843242148503417E-2</v>
      </c>
      <c r="P36">
        <f t="shared" ca="1" si="4"/>
        <v>0.13254472386505139</v>
      </c>
      <c r="Q36" s="2">
        <f t="shared" si="5"/>
        <v>23067.788</v>
      </c>
      <c r="S36">
        <f t="shared" ref="S36:S50" si="8">G36</f>
        <v>0.12805500000104075</v>
      </c>
    </row>
    <row r="37" spans="1:19" x14ac:dyDescent="0.2">
      <c r="A37" s="63" t="s">
        <v>87</v>
      </c>
      <c r="B37" s="64" t="s">
        <v>30</v>
      </c>
      <c r="C37" s="63">
        <v>38272.544000000002</v>
      </c>
      <c r="D37" s="63" t="s">
        <v>67</v>
      </c>
      <c r="E37">
        <f t="shared" si="0"/>
        <v>2230.5465258761751</v>
      </c>
      <c r="F37">
        <f t="shared" si="1"/>
        <v>2230.5</v>
      </c>
      <c r="G37">
        <f t="shared" si="2"/>
        <v>0.19250500000634929</v>
      </c>
      <c r="I37">
        <f t="shared" si="6"/>
        <v>0.19250500000634929</v>
      </c>
      <c r="O37">
        <f t="shared" ca="1" si="3"/>
        <v>-8.5990776769333505E-2</v>
      </c>
      <c r="P37">
        <f t="shared" ca="1" si="4"/>
        <v>0.13129094314792028</v>
      </c>
      <c r="Q37" s="2">
        <f t="shared" si="5"/>
        <v>23254.044000000002</v>
      </c>
      <c r="S37">
        <f t="shared" si="8"/>
        <v>0.19250500000634929</v>
      </c>
    </row>
    <row r="38" spans="1:19" x14ac:dyDescent="0.2">
      <c r="A38" s="63" t="s">
        <v>87</v>
      </c>
      <c r="B38" s="64" t="s">
        <v>30</v>
      </c>
      <c r="C38" s="63">
        <v>38901.406999999999</v>
      </c>
      <c r="D38" s="63" t="s">
        <v>67</v>
      </c>
      <c r="E38">
        <f t="shared" si="0"/>
        <v>2382.5342772000126</v>
      </c>
      <c r="F38">
        <f t="shared" si="1"/>
        <v>2382.5</v>
      </c>
      <c r="G38">
        <f t="shared" si="2"/>
        <v>0.14182499999878928</v>
      </c>
      <c r="I38">
        <f t="shared" si="6"/>
        <v>0.14182499999878928</v>
      </c>
      <c r="O38">
        <f t="shared" ca="1" si="3"/>
        <v>-8.9866893710804072E-2</v>
      </c>
      <c r="P38">
        <f t="shared" ca="1" si="4"/>
        <v>0.1270559505033885</v>
      </c>
      <c r="Q38" s="2">
        <f t="shared" si="5"/>
        <v>23882.906999999999</v>
      </c>
      <c r="S38">
        <f t="shared" si="8"/>
        <v>0.14182499999878928</v>
      </c>
    </row>
    <row r="39" spans="1:19" x14ac:dyDescent="0.2">
      <c r="A39" s="63" t="s">
        <v>87</v>
      </c>
      <c r="B39" s="64" t="s">
        <v>30</v>
      </c>
      <c r="C39" s="63">
        <v>39021.383999999998</v>
      </c>
      <c r="D39" s="63" t="s">
        <v>67</v>
      </c>
      <c r="E39">
        <f t="shared" si="0"/>
        <v>2411.5311086888742</v>
      </c>
      <c r="F39">
        <f t="shared" si="1"/>
        <v>2411.5</v>
      </c>
      <c r="G39">
        <f t="shared" si="2"/>
        <v>0.12871499999891967</v>
      </c>
      <c r="I39">
        <f t="shared" si="6"/>
        <v>0.12871499999891967</v>
      </c>
      <c r="O39">
        <f t="shared" ca="1" si="3"/>
        <v>-9.0606416022005698E-2</v>
      </c>
      <c r="P39">
        <f t="shared" ca="1" si="4"/>
        <v>0.12624795848568177</v>
      </c>
      <c r="Q39" s="2">
        <f t="shared" si="5"/>
        <v>24002.883999999998</v>
      </c>
      <c r="S39">
        <f t="shared" si="8"/>
        <v>0.12871499999891967</v>
      </c>
    </row>
    <row r="40" spans="1:19" x14ac:dyDescent="0.2">
      <c r="A40" s="63" t="s">
        <v>87</v>
      </c>
      <c r="B40" s="64" t="s">
        <v>30</v>
      </c>
      <c r="C40" s="63">
        <v>39025.502</v>
      </c>
      <c r="D40" s="63" t="s">
        <v>67</v>
      </c>
      <c r="E40">
        <f t="shared" si="0"/>
        <v>2412.5263740486616</v>
      </c>
      <c r="F40">
        <f t="shared" si="1"/>
        <v>2412.5</v>
      </c>
      <c r="G40">
        <f t="shared" si="2"/>
        <v>0.10912500000267755</v>
      </c>
      <c r="I40">
        <f t="shared" si="6"/>
        <v>0.10912500000267755</v>
      </c>
      <c r="O40">
        <f t="shared" ca="1" si="3"/>
        <v>-9.0631916791357472E-2</v>
      </c>
      <c r="P40">
        <f t="shared" ca="1" si="4"/>
        <v>0.12622009669196776</v>
      </c>
      <c r="Q40" s="2">
        <f t="shared" si="5"/>
        <v>24007.002</v>
      </c>
      <c r="S40">
        <f t="shared" si="8"/>
        <v>0.10912500000267755</v>
      </c>
    </row>
    <row r="41" spans="1:19" x14ac:dyDescent="0.2">
      <c r="A41" s="63" t="s">
        <v>87</v>
      </c>
      <c r="B41" s="64" t="s">
        <v>30</v>
      </c>
      <c r="C41" s="63">
        <v>39352.377999999997</v>
      </c>
      <c r="D41" s="63" t="s">
        <v>67</v>
      </c>
      <c r="E41">
        <f t="shared" si="0"/>
        <v>2491.527918425943</v>
      </c>
      <c r="F41">
        <f t="shared" si="1"/>
        <v>2491.5</v>
      </c>
      <c r="G41">
        <f t="shared" si="2"/>
        <v>0.11551499999768566</v>
      </c>
      <c r="I41">
        <f t="shared" si="6"/>
        <v>0.11551499999768566</v>
      </c>
      <c r="O41">
        <f t="shared" ca="1" si="3"/>
        <v>-9.2646477570148086E-2</v>
      </c>
      <c r="P41">
        <f t="shared" ca="1" si="4"/>
        <v>0.12401901498855979</v>
      </c>
      <c r="Q41" s="2">
        <f t="shared" si="5"/>
        <v>24333.877999999997</v>
      </c>
      <c r="S41">
        <f t="shared" si="8"/>
        <v>0.11551499999768566</v>
      </c>
    </row>
    <row r="42" spans="1:19" x14ac:dyDescent="0.2">
      <c r="A42" s="63" t="s">
        <v>87</v>
      </c>
      <c r="B42" s="64" t="s">
        <v>30</v>
      </c>
      <c r="C42" s="63">
        <v>39385.472000000002</v>
      </c>
      <c r="D42" s="63" t="s">
        <v>67</v>
      </c>
      <c r="E42">
        <f t="shared" si="0"/>
        <v>2499.5262942920886</v>
      </c>
      <c r="F42">
        <f t="shared" si="1"/>
        <v>2499.5</v>
      </c>
      <c r="G42">
        <f t="shared" si="2"/>
        <v>0.10879500000010012</v>
      </c>
      <c r="I42">
        <f t="shared" si="6"/>
        <v>0.10879500000010012</v>
      </c>
      <c r="O42">
        <f t="shared" ca="1" si="3"/>
        <v>-9.2850483724962338E-2</v>
      </c>
      <c r="P42">
        <f t="shared" ca="1" si="4"/>
        <v>0.12379612063884758</v>
      </c>
      <c r="Q42" s="2">
        <f t="shared" si="5"/>
        <v>24366.972000000002</v>
      </c>
      <c r="S42">
        <f t="shared" si="8"/>
        <v>0.10879500000010012</v>
      </c>
    </row>
    <row r="43" spans="1:19" x14ac:dyDescent="0.2">
      <c r="A43" s="63" t="s">
        <v>87</v>
      </c>
      <c r="B43" s="64" t="s">
        <v>30</v>
      </c>
      <c r="C43" s="63">
        <v>39443.396000000001</v>
      </c>
      <c r="D43" s="63" t="s">
        <v>67</v>
      </c>
      <c r="E43">
        <f t="shared" si="0"/>
        <v>2513.5257480804048</v>
      </c>
      <c r="F43">
        <f t="shared" si="1"/>
        <v>2513.5</v>
      </c>
      <c r="G43">
        <f t="shared" si="2"/>
        <v>0.10653499999898486</v>
      </c>
      <c r="I43">
        <f t="shared" si="6"/>
        <v>0.10653499999898486</v>
      </c>
      <c r="O43">
        <f t="shared" ca="1" si="3"/>
        <v>-9.320749449588725E-2</v>
      </c>
      <c r="P43">
        <f t="shared" ca="1" si="4"/>
        <v>0.12340605552685123</v>
      </c>
      <c r="Q43" s="2">
        <f t="shared" si="5"/>
        <v>24424.896000000001</v>
      </c>
      <c r="S43">
        <f t="shared" si="8"/>
        <v>0.10653499999898486</v>
      </c>
    </row>
    <row r="44" spans="1:19" x14ac:dyDescent="0.2">
      <c r="A44" s="63" t="s">
        <v>87</v>
      </c>
      <c r="B44" s="64" t="s">
        <v>30</v>
      </c>
      <c r="C44" s="63">
        <v>39538.603000000003</v>
      </c>
      <c r="D44" s="63" t="s">
        <v>67</v>
      </c>
      <c r="E44">
        <f t="shared" si="0"/>
        <v>2536.5360028422351</v>
      </c>
      <c r="F44">
        <f t="shared" si="1"/>
        <v>2536.5</v>
      </c>
      <c r="G44">
        <f t="shared" si="2"/>
        <v>0.14896500000031665</v>
      </c>
      <c r="I44">
        <f t="shared" si="6"/>
        <v>0.14896500000031665</v>
      </c>
      <c r="O44">
        <f t="shared" ca="1" si="3"/>
        <v>-9.3794012190978188E-2</v>
      </c>
      <c r="P44">
        <f t="shared" ca="1" si="4"/>
        <v>0.12276523427142866</v>
      </c>
      <c r="Q44" s="2">
        <f t="shared" si="5"/>
        <v>24520.103000000003</v>
      </c>
      <c r="S44">
        <f t="shared" si="8"/>
        <v>0.14896500000031665</v>
      </c>
    </row>
    <row r="45" spans="1:19" x14ac:dyDescent="0.2">
      <c r="A45" s="63" t="s">
        <v>87</v>
      </c>
      <c r="B45" s="64" t="s">
        <v>30</v>
      </c>
      <c r="C45" s="63">
        <v>39596.478999999999</v>
      </c>
      <c r="D45" s="63" t="s">
        <v>67</v>
      </c>
      <c r="E45">
        <f t="shared" si="0"/>
        <v>2550.5238556744384</v>
      </c>
      <c r="F45">
        <f t="shared" si="1"/>
        <v>2550.5</v>
      </c>
      <c r="G45">
        <f t="shared" si="2"/>
        <v>9.8705000003974419E-2</v>
      </c>
      <c r="I45">
        <f t="shared" si="6"/>
        <v>9.8705000003974419E-2</v>
      </c>
      <c r="O45">
        <f t="shared" ca="1" si="3"/>
        <v>-9.4151022961903114E-2</v>
      </c>
      <c r="P45">
        <f t="shared" ca="1" si="4"/>
        <v>0.12237516915943231</v>
      </c>
      <c r="Q45" s="2">
        <f t="shared" si="5"/>
        <v>24577.978999999999</v>
      </c>
      <c r="S45">
        <f t="shared" si="8"/>
        <v>9.8705000003974419E-2</v>
      </c>
    </row>
    <row r="46" spans="1:19" x14ac:dyDescent="0.2">
      <c r="A46" s="63" t="s">
        <v>87</v>
      </c>
      <c r="B46" s="64" t="s">
        <v>30</v>
      </c>
      <c r="C46" s="63">
        <v>40825.343999999997</v>
      </c>
      <c r="D46" s="63" t="s">
        <v>67</v>
      </c>
      <c r="E46">
        <f t="shared" si="0"/>
        <v>2847.5240417731088</v>
      </c>
      <c r="F46">
        <f t="shared" si="1"/>
        <v>2847.5</v>
      </c>
      <c r="G46">
        <f t="shared" si="2"/>
        <v>9.9474999995436519E-2</v>
      </c>
      <c r="I46">
        <f t="shared" si="6"/>
        <v>9.9474999995436519E-2</v>
      </c>
      <c r="O46">
        <f t="shared" ca="1" si="3"/>
        <v>-0.10172475145938177</v>
      </c>
      <c r="P46">
        <f t="shared" ca="1" si="4"/>
        <v>0.1141002164263669</v>
      </c>
      <c r="Q46" s="2">
        <f t="shared" si="5"/>
        <v>25806.843999999997</v>
      </c>
      <c r="S46">
        <f t="shared" si="8"/>
        <v>9.9474999995436519E-2</v>
      </c>
    </row>
    <row r="47" spans="1:19" x14ac:dyDescent="0.2">
      <c r="A47" s="63" t="s">
        <v>87</v>
      </c>
      <c r="B47" s="64" t="s">
        <v>30</v>
      </c>
      <c r="C47" s="63">
        <v>40924.635999999999</v>
      </c>
      <c r="D47" s="63" t="s">
        <v>67</v>
      </c>
      <c r="E47">
        <f t="shared" si="0"/>
        <v>2871.5215862373989</v>
      </c>
      <c r="F47">
        <f t="shared" si="1"/>
        <v>2871.5</v>
      </c>
      <c r="G47">
        <f t="shared" si="2"/>
        <v>8.9314999997441191E-2</v>
      </c>
      <c r="I47">
        <f t="shared" si="6"/>
        <v>8.9314999997441191E-2</v>
      </c>
      <c r="O47">
        <f t="shared" ca="1" si="3"/>
        <v>-0.1023367699238245</v>
      </c>
      <c r="P47">
        <f t="shared" ca="1" si="4"/>
        <v>0.1134315333772303</v>
      </c>
      <c r="Q47" s="2">
        <f t="shared" si="5"/>
        <v>25906.135999999999</v>
      </c>
      <c r="S47">
        <f t="shared" si="8"/>
        <v>8.9314999997441191E-2</v>
      </c>
    </row>
    <row r="48" spans="1:19" x14ac:dyDescent="0.2">
      <c r="A48" s="63" t="s">
        <v>87</v>
      </c>
      <c r="B48" s="64" t="s">
        <v>30</v>
      </c>
      <c r="C48" s="63">
        <v>41334.286999999997</v>
      </c>
      <c r="D48" s="63" t="s">
        <v>67</v>
      </c>
      <c r="E48">
        <f t="shared" si="0"/>
        <v>2970.5287377434684</v>
      </c>
      <c r="F48">
        <f t="shared" si="1"/>
        <v>2970.5</v>
      </c>
      <c r="G48">
        <f t="shared" si="2"/>
        <v>0.11890499999572057</v>
      </c>
      <c r="I48">
        <f t="shared" si="6"/>
        <v>0.11890499999572057</v>
      </c>
      <c r="O48">
        <f t="shared" ca="1" si="3"/>
        <v>-0.10486134608965071</v>
      </c>
      <c r="P48">
        <f t="shared" ca="1" si="4"/>
        <v>0.11067321579954184</v>
      </c>
      <c r="Q48" s="2">
        <f t="shared" si="5"/>
        <v>26315.786999999997</v>
      </c>
      <c r="S48">
        <f t="shared" si="8"/>
        <v>0.11890499999572057</v>
      </c>
    </row>
    <row r="49" spans="1:19" x14ac:dyDescent="0.2">
      <c r="A49" s="63" t="s">
        <v>87</v>
      </c>
      <c r="B49" s="64" t="s">
        <v>30</v>
      </c>
      <c r="C49" s="63">
        <v>42302.445</v>
      </c>
      <c r="D49" s="63" t="s">
        <v>67</v>
      </c>
      <c r="E49">
        <f t="shared" si="0"/>
        <v>3204.5195391520183</v>
      </c>
      <c r="F49">
        <f t="shared" si="1"/>
        <v>3204.5</v>
      </c>
      <c r="G49">
        <f t="shared" si="2"/>
        <v>8.0844999996770639E-2</v>
      </c>
      <c r="I49">
        <f t="shared" si="6"/>
        <v>8.0844999996770639E-2</v>
      </c>
      <c r="O49">
        <f t="shared" ca="1" si="3"/>
        <v>-0.11082852611796723</v>
      </c>
      <c r="P49">
        <f t="shared" ca="1" si="4"/>
        <v>0.10415355607046001</v>
      </c>
      <c r="Q49" s="2">
        <f t="shared" si="5"/>
        <v>27283.945</v>
      </c>
      <c r="S49">
        <f t="shared" si="8"/>
        <v>8.0844999996770639E-2</v>
      </c>
    </row>
    <row r="50" spans="1:19" x14ac:dyDescent="0.2">
      <c r="A50" s="63" t="s">
        <v>87</v>
      </c>
      <c r="B50" s="64" t="s">
        <v>30</v>
      </c>
      <c r="C50" s="63">
        <v>42815.523999999998</v>
      </c>
      <c r="D50" s="63" t="s">
        <v>67</v>
      </c>
      <c r="E50">
        <f t="shared" si="0"/>
        <v>3328.5238508407065</v>
      </c>
      <c r="F50">
        <f t="shared" si="1"/>
        <v>3328.5</v>
      </c>
      <c r="G50">
        <f t="shared" si="2"/>
        <v>9.8684999997203704E-2</v>
      </c>
      <c r="I50">
        <f t="shared" si="6"/>
        <v>9.8684999997203704E-2</v>
      </c>
      <c r="O50">
        <f t="shared" ca="1" si="3"/>
        <v>-0.11399062151758795</v>
      </c>
      <c r="P50">
        <f t="shared" ca="1" si="4"/>
        <v>0.10069869364992091</v>
      </c>
      <c r="Q50" s="2">
        <f t="shared" si="5"/>
        <v>27797.023999999998</v>
      </c>
      <c r="S50">
        <f t="shared" si="8"/>
        <v>9.8684999997203704E-2</v>
      </c>
    </row>
    <row r="51" spans="1:19" x14ac:dyDescent="0.2">
      <c r="A51" s="63" t="s">
        <v>73</v>
      </c>
      <c r="B51" s="64" t="s">
        <v>33</v>
      </c>
      <c r="C51" s="63">
        <v>27446.348999999998</v>
      </c>
      <c r="D51" s="63" t="s">
        <v>67</v>
      </c>
      <c r="E51">
        <f t="shared" si="0"/>
        <v>-385.99957946534096</v>
      </c>
      <c r="F51">
        <f t="shared" si="1"/>
        <v>-386</v>
      </c>
      <c r="G51">
        <f t="shared" si="2"/>
        <v>1.7399999996996485E-3</v>
      </c>
      <c r="I51">
        <f t="shared" si="6"/>
        <v>1.7399999996996485E-3</v>
      </c>
      <c r="O51">
        <f t="shared" ca="1" si="3"/>
        <v>-1.9268013760401152E-2</v>
      </c>
      <c r="P51">
        <f t="shared" ca="1" si="4"/>
        <v>0.20419132640066651</v>
      </c>
      <c r="Q51" s="2">
        <f t="shared" si="5"/>
        <v>12427.848999999998</v>
      </c>
      <c r="R51">
        <f>G51</f>
        <v>1.7399999996996485E-3</v>
      </c>
    </row>
    <row r="52" spans="1:19" x14ac:dyDescent="0.2">
      <c r="A52" s="63" t="s">
        <v>73</v>
      </c>
      <c r="B52" s="64" t="s">
        <v>33</v>
      </c>
      <c r="C52" s="63">
        <v>27719.375</v>
      </c>
      <c r="D52" s="63" t="s">
        <v>67</v>
      </c>
      <c r="E52">
        <f t="shared" si="0"/>
        <v>-320.01285772635725</v>
      </c>
      <c r="F52">
        <f t="shared" si="1"/>
        <v>-320</v>
      </c>
      <c r="G52">
        <f t="shared" si="2"/>
        <v>-5.3199999998469139E-2</v>
      </c>
      <c r="I52">
        <f t="shared" si="6"/>
        <v>-5.3199999998469139E-2</v>
      </c>
      <c r="O52">
        <f t="shared" ca="1" si="3"/>
        <v>-2.0951064537618632E-2</v>
      </c>
      <c r="P52">
        <f t="shared" ca="1" si="4"/>
        <v>0.20235244801554086</v>
      </c>
      <c r="Q52" s="2">
        <f t="shared" si="5"/>
        <v>12700.875</v>
      </c>
      <c r="R52">
        <f>G52</f>
        <v>-5.3199999998469139E-2</v>
      </c>
    </row>
    <row r="53" spans="1:19" x14ac:dyDescent="0.2">
      <c r="A53" s="63" t="s">
        <v>233</v>
      </c>
      <c r="B53" s="64" t="s">
        <v>33</v>
      </c>
      <c r="C53" s="63">
        <v>55064.572099999998</v>
      </c>
      <c r="D53" s="63" t="s">
        <v>67</v>
      </c>
      <c r="E53">
        <f t="shared" ref="E53:E74" si="9">+(C53-C$7)/C$8</f>
        <v>6288.9544638303933</v>
      </c>
      <c r="F53">
        <f t="shared" ref="F53:F76" si="10">ROUND(2*E53,0)/2</f>
        <v>6289</v>
      </c>
      <c r="G53">
        <f t="shared" ref="G53:G74" si="11">+C53-(C$7+F53*C$8)</f>
        <v>-0.18841000000247732</v>
      </c>
      <c r="K53">
        <f>+G53</f>
        <v>-0.18841000000247732</v>
      </c>
      <c r="O53">
        <f t="shared" ref="O53:O74" ca="1" si="12">+C$11+C$12*$F53</f>
        <v>-0.18948564918353261</v>
      </c>
      <c r="P53">
        <f t="shared" ref="P53:P74" ca="1" si="13">+D$11+D$12*$F53</f>
        <v>1.8213853359550114E-2</v>
      </c>
      <c r="Q53" s="2">
        <f t="shared" ref="Q53:Q74" si="14">+C53-15018.5</f>
        <v>40046.072099999998</v>
      </c>
      <c r="R53">
        <f>G53</f>
        <v>-0.18841000000247732</v>
      </c>
    </row>
    <row r="54" spans="1:19" x14ac:dyDescent="0.2">
      <c r="A54" s="63" t="s">
        <v>233</v>
      </c>
      <c r="B54" s="64" t="s">
        <v>30</v>
      </c>
      <c r="C54" s="63">
        <v>55083.399400000002</v>
      </c>
      <c r="D54" s="63" t="s">
        <v>67</v>
      </c>
      <c r="E54">
        <f t="shared" si="9"/>
        <v>6293.5047696847687</v>
      </c>
      <c r="F54">
        <f t="shared" si="10"/>
        <v>6293.5</v>
      </c>
      <c r="G54">
        <f t="shared" si="11"/>
        <v>1.9735000001674052E-2</v>
      </c>
      <c r="K54">
        <f>+G54</f>
        <v>1.9735000001674052E-2</v>
      </c>
      <c r="O54">
        <f t="shared" ca="1" si="12"/>
        <v>-0.18960040264561562</v>
      </c>
      <c r="P54">
        <f t="shared" ca="1" si="13"/>
        <v>1.8088475287836997E-2</v>
      </c>
      <c r="Q54" s="2">
        <f t="shared" si="14"/>
        <v>40064.899400000002</v>
      </c>
      <c r="S54">
        <f>G54</f>
        <v>1.9735000001674052E-2</v>
      </c>
    </row>
    <row r="55" spans="1:19" x14ac:dyDescent="0.2">
      <c r="A55" s="12" t="s">
        <v>32</v>
      </c>
      <c r="B55" s="19" t="s">
        <v>30</v>
      </c>
      <c r="C55" s="13">
        <v>50726.548799999997</v>
      </c>
      <c r="D55" s="13">
        <v>6.9999999999999999E-4</v>
      </c>
      <c r="E55">
        <f t="shared" si="9"/>
        <v>5240.5124238989356</v>
      </c>
      <c r="F55">
        <f t="shared" si="10"/>
        <v>5240.5</v>
      </c>
      <c r="G55">
        <f t="shared" si="11"/>
        <v>5.1404999998339918E-2</v>
      </c>
      <c r="J55">
        <f>+G55</f>
        <v>5.1404999998339918E-2</v>
      </c>
      <c r="O55">
        <f t="shared" ca="1" si="12"/>
        <v>-0.16274809251819128</v>
      </c>
      <c r="P55">
        <f t="shared" ca="1" si="13"/>
        <v>4.7426944068705262E-2</v>
      </c>
      <c r="Q55" s="2">
        <f t="shared" si="14"/>
        <v>35708.048799999997</v>
      </c>
      <c r="S55">
        <f>G55</f>
        <v>5.1404999998339918E-2</v>
      </c>
    </row>
    <row r="56" spans="1:19" x14ac:dyDescent="0.2">
      <c r="A56" s="12" t="s">
        <v>29</v>
      </c>
      <c r="B56" s="19" t="s">
        <v>30</v>
      </c>
      <c r="C56" s="13">
        <v>45397.42</v>
      </c>
      <c r="D56" s="13"/>
      <c r="E56">
        <f t="shared" si="9"/>
        <v>3952.5334796342795</v>
      </c>
      <c r="F56">
        <f t="shared" si="10"/>
        <v>3952.5</v>
      </c>
      <c r="G56">
        <f t="shared" si="11"/>
        <v>0.13852500000211876</v>
      </c>
      <c r="I56">
        <f>+G56</f>
        <v>0.13852500000211876</v>
      </c>
      <c r="O56">
        <f t="shared" ca="1" si="12"/>
        <v>-0.12990310159309865</v>
      </c>
      <c r="P56">
        <f t="shared" ca="1" si="13"/>
        <v>8.3312934372369363E-2</v>
      </c>
      <c r="Q56" s="2">
        <f t="shared" si="14"/>
        <v>30378.92</v>
      </c>
      <c r="S56">
        <f>G56</f>
        <v>0.13852500000211876</v>
      </c>
    </row>
    <row r="57" spans="1:19" x14ac:dyDescent="0.2">
      <c r="A57" s="12" t="s">
        <v>12</v>
      </c>
      <c r="B57" s="12"/>
      <c r="C57" s="13">
        <v>29043.456999999999</v>
      </c>
      <c r="D57" s="13" t="s">
        <v>27</v>
      </c>
      <c r="E57">
        <f t="shared" si="9"/>
        <v>0</v>
      </c>
      <c r="F57">
        <f t="shared" si="10"/>
        <v>0</v>
      </c>
      <c r="G57">
        <f t="shared" si="11"/>
        <v>0</v>
      </c>
      <c r="H57">
        <f>+G57</f>
        <v>0</v>
      </c>
      <c r="O57">
        <f t="shared" ca="1" si="12"/>
        <v>-2.9111310730188231E-2</v>
      </c>
      <c r="P57">
        <f t="shared" ca="1" si="13"/>
        <v>0.19343667402705289</v>
      </c>
      <c r="Q57" s="2">
        <f t="shared" si="14"/>
        <v>14024.956999999999</v>
      </c>
    </row>
    <row r="58" spans="1:19" x14ac:dyDescent="0.2">
      <c r="A58" s="20" t="s">
        <v>31</v>
      </c>
      <c r="B58" s="21" t="s">
        <v>30</v>
      </c>
      <c r="C58" s="20">
        <v>50068.6345</v>
      </c>
      <c r="D58" s="20">
        <v>1.1999999999999999E-3</v>
      </c>
      <c r="E58">
        <f t="shared" si="9"/>
        <v>5081.5033630688395</v>
      </c>
      <c r="F58">
        <f t="shared" si="10"/>
        <v>5081.5</v>
      </c>
      <c r="G58">
        <f t="shared" si="11"/>
        <v>1.3915000003180467E-2</v>
      </c>
      <c r="K58">
        <f t="shared" ref="K58:K69" si="15">+G58</f>
        <v>1.3915000003180467E-2</v>
      </c>
      <c r="O58">
        <f t="shared" ca="1" si="12"/>
        <v>-0.15869347019125829</v>
      </c>
      <c r="P58">
        <f t="shared" ca="1" si="13"/>
        <v>5.185696926923522E-2</v>
      </c>
      <c r="Q58" s="2">
        <f t="shared" si="14"/>
        <v>35050.1345</v>
      </c>
      <c r="S58">
        <f>G58</f>
        <v>1.3915000003180467E-2</v>
      </c>
    </row>
    <row r="59" spans="1:19" x14ac:dyDescent="0.2">
      <c r="A59" s="20" t="s">
        <v>31</v>
      </c>
      <c r="B59" s="21" t="s">
        <v>33</v>
      </c>
      <c r="C59" s="20">
        <v>50798.745699999999</v>
      </c>
      <c r="D59" s="20">
        <v>2.0000000000000001E-4</v>
      </c>
      <c r="E59">
        <f t="shared" si="9"/>
        <v>5257.961446155854</v>
      </c>
      <c r="F59">
        <f t="shared" si="10"/>
        <v>5258</v>
      </c>
      <c r="G59">
        <f t="shared" si="11"/>
        <v>-0.15952000000106636</v>
      </c>
      <c r="K59">
        <f t="shared" si="15"/>
        <v>-0.15952000000106636</v>
      </c>
      <c r="O59">
        <f t="shared" ca="1" si="12"/>
        <v>-0.16319435598184745</v>
      </c>
      <c r="P59">
        <f t="shared" ca="1" si="13"/>
        <v>4.6939362678709823E-2</v>
      </c>
      <c r="Q59" s="2">
        <f t="shared" si="14"/>
        <v>35780.245699999999</v>
      </c>
      <c r="R59">
        <f>G59</f>
        <v>-0.15952000000106636</v>
      </c>
    </row>
    <row r="60" spans="1:19" x14ac:dyDescent="0.2">
      <c r="A60" s="20" t="s">
        <v>31</v>
      </c>
      <c r="B60" s="21" t="s">
        <v>33</v>
      </c>
      <c r="C60" s="20">
        <v>52933.726499999997</v>
      </c>
      <c r="D60" s="20">
        <v>2.0000000000000001E-4</v>
      </c>
      <c r="E60">
        <f t="shared" si="9"/>
        <v>5773.9576661776537</v>
      </c>
      <c r="F60">
        <f t="shared" si="10"/>
        <v>5774</v>
      </c>
      <c r="G60">
        <f t="shared" si="11"/>
        <v>-0.1751600000061444</v>
      </c>
      <c r="K60">
        <f t="shared" si="15"/>
        <v>-0.1751600000061444</v>
      </c>
      <c r="O60">
        <f t="shared" ca="1" si="12"/>
        <v>-0.17635275296736591</v>
      </c>
      <c r="P60">
        <f t="shared" ca="1" si="13"/>
        <v>3.2562677122272954E-2</v>
      </c>
      <c r="Q60" s="2">
        <f t="shared" si="14"/>
        <v>37915.226499999997</v>
      </c>
      <c r="R60">
        <f>G60</f>
        <v>-0.1751600000061444</v>
      </c>
    </row>
    <row r="61" spans="1:19" x14ac:dyDescent="0.2">
      <c r="A61" s="16" t="s">
        <v>31</v>
      </c>
      <c r="B61" s="27" t="s">
        <v>30</v>
      </c>
      <c r="C61" s="16">
        <v>52952.554400000001</v>
      </c>
      <c r="D61" s="16">
        <v>8.9999999999999998E-4</v>
      </c>
      <c r="E61">
        <f t="shared" si="9"/>
        <v>5778.5081170439798</v>
      </c>
      <c r="F61">
        <f t="shared" si="10"/>
        <v>5778.5</v>
      </c>
      <c r="G61">
        <f t="shared" si="11"/>
        <v>3.3585000004677568E-2</v>
      </c>
      <c r="K61">
        <f t="shared" si="15"/>
        <v>3.3585000004677568E-2</v>
      </c>
      <c r="O61">
        <f t="shared" ca="1" si="12"/>
        <v>-0.17646750642944892</v>
      </c>
      <c r="P61">
        <f t="shared" ca="1" si="13"/>
        <v>3.2437299050559837E-2</v>
      </c>
      <c r="Q61" s="2">
        <f t="shared" si="14"/>
        <v>37934.054400000001</v>
      </c>
      <c r="S61">
        <f>G61</f>
        <v>3.3585000004677568E-2</v>
      </c>
    </row>
    <row r="62" spans="1:19" x14ac:dyDescent="0.2">
      <c r="A62" s="46" t="s">
        <v>44</v>
      </c>
      <c r="B62" s="47" t="s">
        <v>33</v>
      </c>
      <c r="C62" s="46">
        <v>55577.6273</v>
      </c>
      <c r="D62" s="46">
        <v>2.0000000000000001E-4</v>
      </c>
      <c r="E62">
        <f t="shared" si="9"/>
        <v>6412.9530233783435</v>
      </c>
      <c r="F62">
        <f t="shared" si="10"/>
        <v>6413</v>
      </c>
      <c r="G62">
        <f t="shared" si="11"/>
        <v>-0.19437000000471016</v>
      </c>
      <c r="K62">
        <f t="shared" si="15"/>
        <v>-0.19437000000471016</v>
      </c>
      <c r="O62">
        <f t="shared" ca="1" si="12"/>
        <v>-0.19264774458315337</v>
      </c>
      <c r="P62">
        <f t="shared" ca="1" si="13"/>
        <v>1.4758990939011035E-2</v>
      </c>
      <c r="Q62" s="2">
        <f t="shared" si="14"/>
        <v>40559.1273</v>
      </c>
      <c r="R62">
        <f>G62</f>
        <v>-0.19437000000471016</v>
      </c>
    </row>
    <row r="63" spans="1:19" x14ac:dyDescent="0.2">
      <c r="A63" s="46" t="s">
        <v>43</v>
      </c>
      <c r="B63" s="47" t="s">
        <v>30</v>
      </c>
      <c r="C63" s="46">
        <v>54748.256529999999</v>
      </c>
      <c r="D63" s="46">
        <v>1.9000000000000001E-4</v>
      </c>
      <c r="E63">
        <f t="shared" si="9"/>
        <v>6212.5052337230127</v>
      </c>
      <c r="F63">
        <f t="shared" si="10"/>
        <v>6212.5</v>
      </c>
      <c r="G63">
        <f t="shared" si="11"/>
        <v>2.1654999996826518E-2</v>
      </c>
      <c r="K63">
        <f t="shared" si="15"/>
        <v>2.1654999996826518E-2</v>
      </c>
      <c r="O63">
        <f t="shared" ca="1" si="12"/>
        <v>-0.18753484032812145</v>
      </c>
      <c r="P63">
        <f t="shared" ca="1" si="13"/>
        <v>2.034528057867302E-2</v>
      </c>
      <c r="Q63" s="2">
        <f t="shared" si="14"/>
        <v>39729.756529999999</v>
      </c>
      <c r="S63">
        <f>G63</f>
        <v>2.1654999996826518E-2</v>
      </c>
    </row>
    <row r="64" spans="1:19" x14ac:dyDescent="0.2">
      <c r="A64" s="46" t="s">
        <v>45</v>
      </c>
      <c r="B64" s="47" t="s">
        <v>33</v>
      </c>
      <c r="C64" s="46">
        <v>55850.705199999997</v>
      </c>
      <c r="D64" s="46">
        <v>4.0000000000000002E-4</v>
      </c>
      <c r="E64">
        <f t="shared" si="9"/>
        <v>6478.9522886511222</v>
      </c>
      <c r="F64">
        <f t="shared" si="10"/>
        <v>6479</v>
      </c>
      <c r="G64">
        <f t="shared" si="11"/>
        <v>-0.19741000000794884</v>
      </c>
      <c r="K64">
        <f t="shared" si="15"/>
        <v>-0.19741000000794884</v>
      </c>
      <c r="O64">
        <f t="shared" ca="1" si="12"/>
        <v>-0.19433079536037084</v>
      </c>
      <c r="P64">
        <f t="shared" ca="1" si="13"/>
        <v>1.2920112553885393E-2</v>
      </c>
      <c r="Q64" s="2">
        <f t="shared" si="14"/>
        <v>40832.205199999997</v>
      </c>
      <c r="R64">
        <f>G64</f>
        <v>-0.19741000000794884</v>
      </c>
    </row>
    <row r="65" spans="1:20" x14ac:dyDescent="0.2">
      <c r="A65" s="43" t="s">
        <v>46</v>
      </c>
      <c r="B65" s="44" t="s">
        <v>33</v>
      </c>
      <c r="C65" s="45">
        <v>56214.811099999999</v>
      </c>
      <c r="D65" s="45">
        <v>3.0000000000000003E-4</v>
      </c>
      <c r="E65">
        <f t="shared" si="9"/>
        <v>6566.9518004442198</v>
      </c>
      <c r="F65">
        <f t="shared" si="10"/>
        <v>6567</v>
      </c>
      <c r="G65">
        <f t="shared" si="11"/>
        <v>-0.19943000000057509</v>
      </c>
      <c r="K65">
        <f t="shared" si="15"/>
        <v>-0.19943000000057509</v>
      </c>
      <c r="O65">
        <f t="shared" ca="1" si="12"/>
        <v>-0.19657486306332744</v>
      </c>
      <c r="P65">
        <f t="shared" ca="1" si="13"/>
        <v>1.0468274707051195E-2</v>
      </c>
      <c r="Q65" s="2">
        <f t="shared" si="14"/>
        <v>41196.311099999999</v>
      </c>
      <c r="R65">
        <f>G65</f>
        <v>-0.19943000000057509</v>
      </c>
    </row>
    <row r="66" spans="1:20" x14ac:dyDescent="0.2">
      <c r="A66" s="43" t="s">
        <v>46</v>
      </c>
      <c r="B66" s="44" t="s">
        <v>30</v>
      </c>
      <c r="C66" s="45">
        <v>56233.642500000002</v>
      </c>
      <c r="D66" s="45">
        <v>4.0000000000000002E-4</v>
      </c>
      <c r="E66">
        <f t="shared" si="9"/>
        <v>6571.5030972135955</v>
      </c>
      <c r="F66">
        <f t="shared" si="10"/>
        <v>6571.5</v>
      </c>
      <c r="G66">
        <f t="shared" si="11"/>
        <v>1.2815000001864973E-2</v>
      </c>
      <c r="K66">
        <f t="shared" si="15"/>
        <v>1.2815000001864973E-2</v>
      </c>
      <c r="O66">
        <f t="shared" ca="1" si="12"/>
        <v>-0.1966896165254105</v>
      </c>
      <c r="P66">
        <f t="shared" ca="1" si="13"/>
        <v>1.0342896635338078E-2</v>
      </c>
      <c r="Q66" s="2">
        <f t="shared" si="14"/>
        <v>41215.142500000002</v>
      </c>
      <c r="S66">
        <f>G66</f>
        <v>1.2815000001864973E-2</v>
      </c>
    </row>
    <row r="67" spans="1:20" x14ac:dyDescent="0.2">
      <c r="A67" s="31" t="s">
        <v>38</v>
      </c>
      <c r="B67" s="28" t="s">
        <v>30</v>
      </c>
      <c r="C67" s="22">
        <v>54872.383750000001</v>
      </c>
      <c r="D67" s="22"/>
      <c r="E67">
        <f t="shared" si="9"/>
        <v>6242.5051177134519</v>
      </c>
      <c r="F67">
        <f t="shared" si="10"/>
        <v>6242.5</v>
      </c>
      <c r="G67">
        <f t="shared" si="11"/>
        <v>2.1175000001676381E-2</v>
      </c>
      <c r="K67">
        <f t="shared" si="15"/>
        <v>2.1175000001676381E-2</v>
      </c>
      <c r="O67">
        <f t="shared" ca="1" si="12"/>
        <v>-0.18829986340867488</v>
      </c>
      <c r="P67">
        <f t="shared" ca="1" si="13"/>
        <v>1.9509426767252286E-2</v>
      </c>
      <c r="Q67" s="2">
        <f t="shared" si="14"/>
        <v>39853.883750000001</v>
      </c>
      <c r="S67">
        <f>G67</f>
        <v>2.1175000001676381E-2</v>
      </c>
    </row>
    <row r="68" spans="1:20" x14ac:dyDescent="0.2">
      <c r="A68" s="16" t="s">
        <v>35</v>
      </c>
      <c r="B68" s="28" t="s">
        <v>33</v>
      </c>
      <c r="C68" s="22">
        <v>53918.4686</v>
      </c>
      <c r="D68" s="22">
        <v>5.9999999999999995E-4</v>
      </c>
      <c r="E68">
        <f t="shared" si="9"/>
        <v>6011.956622091604</v>
      </c>
      <c r="F68">
        <f t="shared" si="10"/>
        <v>6012</v>
      </c>
      <c r="G68">
        <f t="shared" si="11"/>
        <v>-0.17947999999887543</v>
      </c>
      <c r="K68">
        <f t="shared" si="15"/>
        <v>-0.17947999999887543</v>
      </c>
      <c r="O68">
        <f t="shared" ca="1" si="12"/>
        <v>-0.1824219360730896</v>
      </c>
      <c r="P68">
        <f t="shared" ca="1" si="13"/>
        <v>2.5931570218335032E-2</v>
      </c>
      <c r="Q68" s="2">
        <f t="shared" si="14"/>
        <v>38899.9686</v>
      </c>
      <c r="R68">
        <f>G68</f>
        <v>-0.17947999999887543</v>
      </c>
    </row>
    <row r="69" spans="1:20" x14ac:dyDescent="0.2">
      <c r="A69" s="43" t="s">
        <v>42</v>
      </c>
      <c r="B69" s="44" t="s">
        <v>30</v>
      </c>
      <c r="C69" s="45">
        <v>55513.704299999998</v>
      </c>
      <c r="D69" s="45">
        <v>2.9999999999999997E-4</v>
      </c>
      <c r="E69">
        <f t="shared" si="9"/>
        <v>6397.5036917625957</v>
      </c>
      <c r="F69">
        <f t="shared" si="10"/>
        <v>6397.5</v>
      </c>
      <c r="G69">
        <f t="shared" si="11"/>
        <v>1.5274999997927807E-2</v>
      </c>
      <c r="K69">
        <f t="shared" si="15"/>
        <v>1.5274999997927807E-2</v>
      </c>
      <c r="O69">
        <f t="shared" ca="1" si="12"/>
        <v>-0.19225248265820077</v>
      </c>
      <c r="P69">
        <f t="shared" ca="1" si="13"/>
        <v>1.5190848741578417E-2</v>
      </c>
      <c r="Q69" s="2">
        <f t="shared" si="14"/>
        <v>40495.204299999998</v>
      </c>
      <c r="S69">
        <f>G69</f>
        <v>1.5274999997927807E-2</v>
      </c>
    </row>
    <row r="70" spans="1:20" x14ac:dyDescent="0.2">
      <c r="A70" s="22" t="s">
        <v>34</v>
      </c>
      <c r="B70" s="14"/>
      <c r="C70" s="15">
        <v>51899.336000000003</v>
      </c>
      <c r="D70" s="15">
        <v>2.0000000000000001E-4</v>
      </c>
      <c r="E70">
        <f t="shared" si="9"/>
        <v>5523.9593579837547</v>
      </c>
      <c r="F70">
        <f t="shared" si="10"/>
        <v>5524</v>
      </c>
      <c r="G70">
        <f t="shared" si="11"/>
        <v>-0.16815999999380438</v>
      </c>
      <c r="J70">
        <f>+G70</f>
        <v>-0.16815999999380438</v>
      </c>
      <c r="O70">
        <f t="shared" ca="1" si="12"/>
        <v>-0.16997756062942093</v>
      </c>
      <c r="P70">
        <f t="shared" ca="1" si="13"/>
        <v>3.9528125550779197E-2</v>
      </c>
      <c r="Q70" s="2">
        <f t="shared" si="14"/>
        <v>36880.836000000003</v>
      </c>
      <c r="R70">
        <f>G70</f>
        <v>-0.16815999999380438</v>
      </c>
    </row>
    <row r="71" spans="1:20" x14ac:dyDescent="0.2">
      <c r="A71" s="23" t="s">
        <v>56</v>
      </c>
      <c r="B71" s="24" t="s">
        <v>30</v>
      </c>
      <c r="C71" s="25">
        <v>56167.441099999996</v>
      </c>
      <c r="D71" s="25">
        <v>6.3E-3</v>
      </c>
      <c r="E71">
        <f t="shared" si="9"/>
        <v>6555.5031068810576</v>
      </c>
      <c r="F71">
        <f t="shared" si="10"/>
        <v>6555.5</v>
      </c>
      <c r="G71">
        <f t="shared" si="11"/>
        <v>1.2854999993578531E-2</v>
      </c>
      <c r="J71">
        <f>+G71</f>
        <v>1.2854999993578531E-2</v>
      </c>
      <c r="O71">
        <f t="shared" ca="1" si="12"/>
        <v>-0.196281604215782</v>
      </c>
      <c r="P71">
        <f t="shared" ca="1" si="13"/>
        <v>1.0788685334762488E-2</v>
      </c>
      <c r="Q71" s="2">
        <f t="shared" si="14"/>
        <v>41148.941099999996</v>
      </c>
      <c r="S71">
        <f>G71</f>
        <v>1.2854999993578531E-2</v>
      </c>
    </row>
    <row r="72" spans="1:20" x14ac:dyDescent="0.2">
      <c r="A72" s="29" t="s">
        <v>36</v>
      </c>
      <c r="B72" s="30" t="s">
        <v>33</v>
      </c>
      <c r="C72" s="29">
        <v>51899.338470000002</v>
      </c>
      <c r="D72" s="29">
        <v>2.3999999999999998E-3</v>
      </c>
      <c r="E72">
        <f t="shared" si="9"/>
        <v>5523.9599549496206</v>
      </c>
      <c r="F72">
        <f t="shared" si="10"/>
        <v>5524</v>
      </c>
      <c r="G72">
        <f t="shared" si="11"/>
        <v>-0.16568999999435619</v>
      </c>
      <c r="K72">
        <f>+G72</f>
        <v>-0.16568999999435619</v>
      </c>
      <c r="N72">
        <f>+G72</f>
        <v>-0.16568999999435619</v>
      </c>
      <c r="O72">
        <f t="shared" ca="1" si="12"/>
        <v>-0.16997756062942093</v>
      </c>
      <c r="P72">
        <f t="shared" ca="1" si="13"/>
        <v>3.9528125550779197E-2</v>
      </c>
      <c r="Q72" s="2">
        <f t="shared" si="14"/>
        <v>36880.838470000002</v>
      </c>
      <c r="R72">
        <f>G72</f>
        <v>-0.16568999999435619</v>
      </c>
    </row>
    <row r="73" spans="1:20" x14ac:dyDescent="0.2">
      <c r="A73" s="29" t="s">
        <v>36</v>
      </c>
      <c r="B73" s="30" t="s">
        <v>33</v>
      </c>
      <c r="C73" s="29">
        <v>52043.460160000002</v>
      </c>
      <c r="D73" s="29">
        <v>2.3E-3</v>
      </c>
      <c r="E73">
        <f t="shared" si="9"/>
        <v>5558.7922341266294</v>
      </c>
      <c r="F73">
        <f t="shared" si="10"/>
        <v>5559</v>
      </c>
      <c r="G73">
        <f t="shared" si="11"/>
        <v>-0.85964999999850988</v>
      </c>
      <c r="K73">
        <f>+G73</f>
        <v>-0.85964999999850988</v>
      </c>
      <c r="O73">
        <f t="shared" ca="1" si="12"/>
        <v>-0.17087008755673322</v>
      </c>
      <c r="P73">
        <f t="shared" ca="1" si="13"/>
        <v>3.8552962770788318E-2</v>
      </c>
      <c r="Q73" s="2">
        <f t="shared" si="14"/>
        <v>37024.960160000002</v>
      </c>
      <c r="T73" s="18">
        <v>-0.85964999999850988</v>
      </c>
    </row>
    <row r="74" spans="1:20" x14ac:dyDescent="0.2">
      <c r="A74" s="22" t="s">
        <v>37</v>
      </c>
      <c r="B74" s="28" t="s">
        <v>30</v>
      </c>
      <c r="C74" s="22">
        <v>54426.181510000002</v>
      </c>
      <c r="D74" s="22">
        <v>2.0000000000000001E-4</v>
      </c>
      <c r="E74">
        <f t="shared" si="9"/>
        <v>6134.6640218097982</v>
      </c>
      <c r="F74">
        <f t="shared" si="10"/>
        <v>6134.5</v>
      </c>
      <c r="G74">
        <f t="shared" si="11"/>
        <v>0.67865500000334578</v>
      </c>
      <c r="K74">
        <f>+G74</f>
        <v>0.67865500000334578</v>
      </c>
      <c r="O74">
        <f t="shared" ca="1" si="12"/>
        <v>-0.18554578031868263</v>
      </c>
      <c r="P74">
        <f t="shared" ca="1" si="13"/>
        <v>2.2518500488366983E-2</v>
      </c>
      <c r="Q74" s="2">
        <f t="shared" si="14"/>
        <v>39407.681510000002</v>
      </c>
      <c r="T74" s="18">
        <v>0.67865500000334578</v>
      </c>
    </row>
    <row r="75" spans="1:20" x14ac:dyDescent="0.2">
      <c r="A75" s="67" t="s">
        <v>0</v>
      </c>
      <c r="B75" s="68" t="s">
        <v>33</v>
      </c>
      <c r="C75" s="69">
        <v>56587.1898</v>
      </c>
      <c r="D75" s="69">
        <v>1E-3</v>
      </c>
      <c r="E75">
        <f>+(C75-C$7)/C$8</f>
        <v>6656.9507370232432</v>
      </c>
      <c r="F75">
        <f t="shared" si="10"/>
        <v>6657</v>
      </c>
      <c r="G75">
        <f>+C75-(C$7+F75*C$8)</f>
        <v>-0.20383000000583706</v>
      </c>
      <c r="K75">
        <f>+G75</f>
        <v>-0.20383000000583706</v>
      </c>
      <c r="O75">
        <f ca="1">+C$11+C$12*$F75</f>
        <v>-0.19886993230498767</v>
      </c>
      <c r="P75">
        <f ca="1">+D$11+D$12*$F75</f>
        <v>7.9607132727889385E-3</v>
      </c>
      <c r="Q75" s="2">
        <f>+C75-15018.5</f>
        <v>41568.6898</v>
      </c>
      <c r="R75">
        <f>G75</f>
        <v>-0.20383000000583706</v>
      </c>
    </row>
    <row r="76" spans="1:20" x14ac:dyDescent="0.2">
      <c r="A76" s="67" t="s">
        <v>0</v>
      </c>
      <c r="B76" s="68" t="s">
        <v>30</v>
      </c>
      <c r="C76" s="69">
        <v>56498.445299999999</v>
      </c>
      <c r="D76" s="69">
        <v>1.1999999999999999E-3</v>
      </c>
      <c r="E76">
        <f>+(C76-C$7)/C$8</f>
        <v>6635.5023818213012</v>
      </c>
      <c r="F76">
        <f t="shared" si="10"/>
        <v>6635.5</v>
      </c>
      <c r="G76">
        <f>+C76-(C$7+F76*C$8)</f>
        <v>9.8550000038812868E-3</v>
      </c>
      <c r="K76">
        <f>+G76</f>
        <v>9.8550000038812868E-3</v>
      </c>
      <c r="O76">
        <f ca="1">+C$11+C$12*$F76</f>
        <v>-0.1983216657639244</v>
      </c>
      <c r="P76">
        <f ca="1">+D$11+D$12*$F76</f>
        <v>8.5597418376404943E-3</v>
      </c>
      <c r="Q76" s="2">
        <f>+C76-15018.5</f>
        <v>41479.945299999999</v>
      </c>
      <c r="S76">
        <f>G76</f>
        <v>9.8550000038812868E-3</v>
      </c>
    </row>
    <row r="77" spans="1:20" x14ac:dyDescent="0.2">
      <c r="A77" s="63"/>
      <c r="B77" s="64"/>
      <c r="C77" s="63"/>
      <c r="D77" s="63"/>
    </row>
    <row r="78" spans="1:20" x14ac:dyDescent="0.2">
      <c r="A78" s="63"/>
      <c r="B78" s="64"/>
      <c r="C78" s="63"/>
      <c r="D78" s="63"/>
    </row>
    <row r="79" spans="1:20" x14ac:dyDescent="0.2">
      <c r="A79" s="63"/>
      <c r="B79" s="64"/>
      <c r="C79" s="63"/>
      <c r="D79" s="63"/>
    </row>
    <row r="80" spans="1:20" x14ac:dyDescent="0.2">
      <c r="A80" s="63"/>
      <c r="B80" s="64"/>
      <c r="C80" s="63"/>
      <c r="D80" s="63"/>
    </row>
    <row r="81" spans="1:4" x14ac:dyDescent="0.2">
      <c r="A81" s="63"/>
      <c r="B81" s="64"/>
      <c r="C81" s="63"/>
      <c r="D81" s="63"/>
    </row>
    <row r="82" spans="1:4" x14ac:dyDescent="0.2">
      <c r="A82" s="63"/>
      <c r="B82" s="64"/>
      <c r="C82" s="63"/>
      <c r="D82" s="63"/>
    </row>
    <row r="83" spans="1:4" x14ac:dyDescent="0.2">
      <c r="A83" s="63"/>
      <c r="B83" s="64"/>
      <c r="C83" s="63"/>
      <c r="D83" s="63"/>
    </row>
    <row r="84" spans="1:4" x14ac:dyDescent="0.2">
      <c r="A84" s="63"/>
      <c r="B84" s="64"/>
      <c r="C84" s="63"/>
      <c r="D84" s="63"/>
    </row>
    <row r="85" spans="1:4" x14ac:dyDescent="0.2">
      <c r="B85" s="57"/>
    </row>
    <row r="86" spans="1:4" x14ac:dyDescent="0.2">
      <c r="B86" s="57"/>
    </row>
  </sheetData>
  <phoneticPr fontId="8" type="noConversion"/>
  <hyperlinks>
    <hyperlink ref="H205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3"/>
  <sheetViews>
    <sheetView topLeftCell="A26" workbookViewId="0">
      <selection activeCell="A28" sqref="A28:D72"/>
    </sheetView>
  </sheetViews>
  <sheetFormatPr defaultRowHeight="12.75" x14ac:dyDescent="0.2"/>
  <cols>
    <col min="1" max="1" width="19.7109375" style="49" customWidth="1"/>
    <col min="2" max="2" width="4.42578125" style="34" customWidth="1"/>
    <col min="3" max="3" width="12.7109375" style="49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49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48" t="s">
        <v>57</v>
      </c>
      <c r="I1" s="50" t="s">
        <v>58</v>
      </c>
      <c r="J1" s="51" t="s">
        <v>59</v>
      </c>
    </row>
    <row r="2" spans="1:16" x14ac:dyDescent="0.2">
      <c r="I2" s="52" t="s">
        <v>60</v>
      </c>
      <c r="J2" s="53" t="s">
        <v>61</v>
      </c>
    </row>
    <row r="3" spans="1:16" x14ac:dyDescent="0.2">
      <c r="A3" s="54" t="s">
        <v>62</v>
      </c>
      <c r="I3" s="52" t="s">
        <v>63</v>
      </c>
      <c r="J3" s="53" t="s">
        <v>64</v>
      </c>
    </row>
    <row r="4" spans="1:16" x14ac:dyDescent="0.2">
      <c r="I4" s="52" t="s">
        <v>65</v>
      </c>
      <c r="J4" s="53" t="s">
        <v>64</v>
      </c>
    </row>
    <row r="5" spans="1:16" ht="13.5" thickBot="1" x14ac:dyDescent="0.25">
      <c r="I5" s="55" t="s">
        <v>66</v>
      </c>
      <c r="J5" s="56" t="s">
        <v>67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AC 22.7 </v>
      </c>
      <c r="B11" s="57" t="str">
        <f t="shared" ref="B11:B42" si="1">IF(H11=INT(H11),"I","II")</f>
        <v>I</v>
      </c>
      <c r="C11" s="49">
        <f t="shared" ref="C11:C42" si="2">1*G11</f>
        <v>29043.456999999999</v>
      </c>
      <c r="D11" s="34" t="str">
        <f t="shared" ref="D11:D42" si="3">VLOOKUP(F11,I$1:J$5,2,FALSE)</f>
        <v>vis</v>
      </c>
      <c r="E11" s="58">
        <f>VLOOKUP(C11,'Active 1'!C$21:E$972,3,FALSE)</f>
        <v>0</v>
      </c>
      <c r="F11" s="57" t="s">
        <v>66</v>
      </c>
      <c r="G11" s="34" t="str">
        <f t="shared" ref="G11:G42" si="4">MID(I11,3,LEN(I11)-3)</f>
        <v>29043.457</v>
      </c>
      <c r="H11" s="49">
        <f t="shared" ref="H11:H42" si="5">1*K11</f>
        <v>0</v>
      </c>
      <c r="I11" s="59" t="s">
        <v>77</v>
      </c>
      <c r="J11" s="60" t="s">
        <v>78</v>
      </c>
      <c r="K11" s="59">
        <v>0</v>
      </c>
      <c r="L11" s="59" t="s">
        <v>79</v>
      </c>
      <c r="M11" s="60" t="s">
        <v>80</v>
      </c>
      <c r="N11" s="60"/>
      <c r="O11" s="61" t="s">
        <v>81</v>
      </c>
      <c r="P11" s="61" t="s">
        <v>82</v>
      </c>
    </row>
    <row r="12" spans="1:16" ht="12.75" customHeight="1" thickBot="1" x14ac:dyDescent="0.25">
      <c r="A12" s="49" t="str">
        <f t="shared" si="0"/>
        <v> BBS 65 </v>
      </c>
      <c r="B12" s="57" t="str">
        <f t="shared" si="1"/>
        <v>II</v>
      </c>
      <c r="C12" s="49">
        <f t="shared" si="2"/>
        <v>45397.42</v>
      </c>
      <c r="D12" s="34" t="str">
        <f t="shared" si="3"/>
        <v>vis</v>
      </c>
      <c r="E12" s="58">
        <f>VLOOKUP(C12,'Active 1'!C$21:E$972,3,FALSE)</f>
        <v>3952.5334796342795</v>
      </c>
      <c r="F12" s="57" t="s">
        <v>66</v>
      </c>
      <c r="G12" s="34" t="str">
        <f t="shared" si="4"/>
        <v>45397.420</v>
      </c>
      <c r="H12" s="49">
        <f t="shared" si="5"/>
        <v>3952.5</v>
      </c>
      <c r="I12" s="59" t="s">
        <v>167</v>
      </c>
      <c r="J12" s="60" t="s">
        <v>168</v>
      </c>
      <c r="K12" s="59">
        <v>3952.5</v>
      </c>
      <c r="L12" s="59" t="s">
        <v>169</v>
      </c>
      <c r="M12" s="60" t="s">
        <v>80</v>
      </c>
      <c r="N12" s="60"/>
      <c r="O12" s="61" t="s">
        <v>170</v>
      </c>
      <c r="P12" s="61" t="s">
        <v>171</v>
      </c>
    </row>
    <row r="13" spans="1:16" ht="12.75" customHeight="1" thickBot="1" x14ac:dyDescent="0.25">
      <c r="A13" s="49" t="str">
        <f t="shared" si="0"/>
        <v>IBVS 5595 </v>
      </c>
      <c r="B13" s="57" t="str">
        <f t="shared" si="1"/>
        <v>II</v>
      </c>
      <c r="C13" s="49">
        <f t="shared" si="2"/>
        <v>50068.6345</v>
      </c>
      <c r="D13" s="34" t="str">
        <f t="shared" si="3"/>
        <v>vis</v>
      </c>
      <c r="E13" s="58">
        <f>VLOOKUP(C13,'Active 1'!C$21:E$972,3,FALSE)</f>
        <v>5081.5033630688395</v>
      </c>
      <c r="F13" s="57" t="s">
        <v>66</v>
      </c>
      <c r="G13" s="34" t="str">
        <f t="shared" si="4"/>
        <v>50068.6345</v>
      </c>
      <c r="H13" s="49">
        <f t="shared" si="5"/>
        <v>5081.5</v>
      </c>
      <c r="I13" s="59" t="s">
        <v>182</v>
      </c>
      <c r="J13" s="60" t="s">
        <v>183</v>
      </c>
      <c r="K13" s="59">
        <v>5081.5</v>
      </c>
      <c r="L13" s="59" t="s">
        <v>184</v>
      </c>
      <c r="M13" s="60" t="s">
        <v>175</v>
      </c>
      <c r="N13" s="60" t="s">
        <v>176</v>
      </c>
      <c r="O13" s="61" t="s">
        <v>185</v>
      </c>
      <c r="P13" s="62" t="s">
        <v>186</v>
      </c>
    </row>
    <row r="14" spans="1:16" ht="12.75" customHeight="1" thickBot="1" x14ac:dyDescent="0.25">
      <c r="A14" s="49" t="str">
        <f t="shared" si="0"/>
        <v> BBS 116 </v>
      </c>
      <c r="B14" s="57" t="str">
        <f t="shared" si="1"/>
        <v>II</v>
      </c>
      <c r="C14" s="49">
        <f t="shared" si="2"/>
        <v>50726.548799999997</v>
      </c>
      <c r="D14" s="34" t="str">
        <f t="shared" si="3"/>
        <v>vis</v>
      </c>
      <c r="E14" s="58">
        <f>VLOOKUP(C14,'Active 1'!C$21:E$972,3,FALSE)</f>
        <v>5240.5124238989356</v>
      </c>
      <c r="F14" s="57" t="s">
        <v>66</v>
      </c>
      <c r="G14" s="34" t="str">
        <f t="shared" si="4"/>
        <v>50726.5488</v>
      </c>
      <c r="H14" s="49">
        <f t="shared" si="5"/>
        <v>5240.5</v>
      </c>
      <c r="I14" s="59" t="s">
        <v>187</v>
      </c>
      <c r="J14" s="60" t="s">
        <v>188</v>
      </c>
      <c r="K14" s="59">
        <v>5240.5</v>
      </c>
      <c r="L14" s="59" t="s">
        <v>189</v>
      </c>
      <c r="M14" s="60" t="s">
        <v>175</v>
      </c>
      <c r="N14" s="60" t="s">
        <v>176</v>
      </c>
      <c r="O14" s="61" t="s">
        <v>190</v>
      </c>
      <c r="P14" s="61" t="s">
        <v>191</v>
      </c>
    </row>
    <row r="15" spans="1:16" ht="12.75" customHeight="1" thickBot="1" x14ac:dyDescent="0.25">
      <c r="A15" s="49" t="str">
        <f t="shared" si="0"/>
        <v>IBVS 5595 </v>
      </c>
      <c r="B15" s="57" t="str">
        <f t="shared" si="1"/>
        <v>I</v>
      </c>
      <c r="C15" s="49">
        <f t="shared" si="2"/>
        <v>50798.745699999999</v>
      </c>
      <c r="D15" s="34" t="str">
        <f t="shared" si="3"/>
        <v>vis</v>
      </c>
      <c r="E15" s="58">
        <f>VLOOKUP(C15,'Active 1'!C$21:E$972,3,FALSE)</f>
        <v>5257.961446155854</v>
      </c>
      <c r="F15" s="57" t="s">
        <v>66</v>
      </c>
      <c r="G15" s="34" t="str">
        <f t="shared" si="4"/>
        <v>50798.7457</v>
      </c>
      <c r="H15" s="49">
        <f t="shared" si="5"/>
        <v>5258</v>
      </c>
      <c r="I15" s="59" t="s">
        <v>192</v>
      </c>
      <c r="J15" s="60" t="s">
        <v>193</v>
      </c>
      <c r="K15" s="59">
        <v>5258</v>
      </c>
      <c r="L15" s="59" t="s">
        <v>194</v>
      </c>
      <c r="M15" s="60" t="s">
        <v>175</v>
      </c>
      <c r="N15" s="60" t="s">
        <v>176</v>
      </c>
      <c r="O15" s="61" t="s">
        <v>185</v>
      </c>
      <c r="P15" s="62" t="s">
        <v>186</v>
      </c>
    </row>
    <row r="16" spans="1:16" ht="12.75" customHeight="1" thickBot="1" x14ac:dyDescent="0.25">
      <c r="A16" s="49" t="str">
        <f t="shared" si="0"/>
        <v>BAVM 152 </v>
      </c>
      <c r="B16" s="57" t="str">
        <f t="shared" si="1"/>
        <v>I</v>
      </c>
      <c r="C16" s="49">
        <f t="shared" si="2"/>
        <v>51899.336000000003</v>
      </c>
      <c r="D16" s="34" t="str">
        <f t="shared" si="3"/>
        <v>vis</v>
      </c>
      <c r="E16" s="58">
        <f>VLOOKUP(C16,'Active 1'!C$21:E$972,3,FALSE)</f>
        <v>5523.9593579837547</v>
      </c>
      <c r="F16" s="57" t="s">
        <v>66</v>
      </c>
      <c r="G16" s="34" t="str">
        <f t="shared" si="4"/>
        <v>51899.3360</v>
      </c>
      <c r="H16" s="49">
        <f t="shared" si="5"/>
        <v>5524</v>
      </c>
      <c r="I16" s="59" t="s">
        <v>195</v>
      </c>
      <c r="J16" s="60" t="s">
        <v>196</v>
      </c>
      <c r="K16" s="59">
        <v>5524</v>
      </c>
      <c r="L16" s="59" t="s">
        <v>197</v>
      </c>
      <c r="M16" s="60" t="s">
        <v>175</v>
      </c>
      <c r="N16" s="60" t="s">
        <v>198</v>
      </c>
      <c r="O16" s="61" t="s">
        <v>199</v>
      </c>
      <c r="P16" s="62" t="s">
        <v>200</v>
      </c>
    </row>
    <row r="17" spans="1:16" ht="12.75" customHeight="1" thickBot="1" x14ac:dyDescent="0.25">
      <c r="A17" s="49" t="str">
        <f t="shared" si="0"/>
        <v>OEJV 0074 </v>
      </c>
      <c r="B17" s="57" t="str">
        <f t="shared" si="1"/>
        <v>I</v>
      </c>
      <c r="C17" s="49">
        <f t="shared" si="2"/>
        <v>51899.338470000002</v>
      </c>
      <c r="D17" s="34" t="str">
        <f t="shared" si="3"/>
        <v>vis</v>
      </c>
      <c r="E17" s="58">
        <f>VLOOKUP(C17,'Active 1'!C$21:E$972,3,FALSE)</f>
        <v>5523.9599549496206</v>
      </c>
      <c r="F17" s="57" t="s">
        <v>66</v>
      </c>
      <c r="G17" s="34" t="str">
        <f t="shared" si="4"/>
        <v>51899.33847</v>
      </c>
      <c r="H17" s="49">
        <f t="shared" si="5"/>
        <v>5524</v>
      </c>
      <c r="I17" s="59" t="s">
        <v>201</v>
      </c>
      <c r="J17" s="60" t="s">
        <v>202</v>
      </c>
      <c r="K17" s="59">
        <v>5524</v>
      </c>
      <c r="L17" s="59" t="s">
        <v>203</v>
      </c>
      <c r="M17" s="60" t="s">
        <v>204</v>
      </c>
      <c r="N17" s="60" t="s">
        <v>198</v>
      </c>
      <c r="O17" s="61" t="s">
        <v>205</v>
      </c>
      <c r="P17" s="62" t="s">
        <v>206</v>
      </c>
    </row>
    <row r="18" spans="1:16" ht="12.75" customHeight="1" thickBot="1" x14ac:dyDescent="0.25">
      <c r="A18" s="49" t="str">
        <f t="shared" si="0"/>
        <v>IBVS 5595 </v>
      </c>
      <c r="B18" s="57" t="str">
        <f t="shared" si="1"/>
        <v>I</v>
      </c>
      <c r="C18" s="49">
        <f t="shared" si="2"/>
        <v>52933.726499999997</v>
      </c>
      <c r="D18" s="34" t="str">
        <f t="shared" si="3"/>
        <v>vis</v>
      </c>
      <c r="E18" s="58">
        <f>VLOOKUP(C18,'Active 1'!C$21:E$972,3,FALSE)</f>
        <v>5773.9576661776537</v>
      </c>
      <c r="F18" s="57" t="s">
        <v>66</v>
      </c>
      <c r="G18" s="34" t="str">
        <f t="shared" si="4"/>
        <v>52933.7265</v>
      </c>
      <c r="H18" s="49">
        <f t="shared" si="5"/>
        <v>5774</v>
      </c>
      <c r="I18" s="59" t="s">
        <v>207</v>
      </c>
      <c r="J18" s="60" t="s">
        <v>208</v>
      </c>
      <c r="K18" s="59">
        <v>5774</v>
      </c>
      <c r="L18" s="59" t="s">
        <v>209</v>
      </c>
      <c r="M18" s="60" t="s">
        <v>175</v>
      </c>
      <c r="N18" s="60" t="s">
        <v>176</v>
      </c>
      <c r="O18" s="61" t="s">
        <v>185</v>
      </c>
      <c r="P18" s="62" t="s">
        <v>186</v>
      </c>
    </row>
    <row r="19" spans="1:16" ht="12.75" customHeight="1" thickBot="1" x14ac:dyDescent="0.25">
      <c r="A19" s="49" t="str">
        <f t="shared" si="0"/>
        <v>IBVS 5595 </v>
      </c>
      <c r="B19" s="57" t="str">
        <f t="shared" si="1"/>
        <v>II</v>
      </c>
      <c r="C19" s="49">
        <f t="shared" si="2"/>
        <v>52952.554400000001</v>
      </c>
      <c r="D19" s="34" t="str">
        <f t="shared" si="3"/>
        <v>vis</v>
      </c>
      <c r="E19" s="58">
        <f>VLOOKUP(C19,'Active 1'!C$21:E$972,3,FALSE)</f>
        <v>5778.5081170439798</v>
      </c>
      <c r="F19" s="57" t="s">
        <v>66</v>
      </c>
      <c r="G19" s="34" t="str">
        <f t="shared" si="4"/>
        <v>52952.5544</v>
      </c>
      <c r="H19" s="49">
        <f t="shared" si="5"/>
        <v>5778.5</v>
      </c>
      <c r="I19" s="59" t="s">
        <v>210</v>
      </c>
      <c r="J19" s="60" t="s">
        <v>211</v>
      </c>
      <c r="K19" s="59">
        <v>5778.5</v>
      </c>
      <c r="L19" s="59" t="s">
        <v>212</v>
      </c>
      <c r="M19" s="60" t="s">
        <v>175</v>
      </c>
      <c r="N19" s="60" t="s">
        <v>176</v>
      </c>
      <c r="O19" s="61" t="s">
        <v>185</v>
      </c>
      <c r="P19" s="62" t="s">
        <v>186</v>
      </c>
    </row>
    <row r="20" spans="1:16" ht="12.75" customHeight="1" thickBot="1" x14ac:dyDescent="0.25">
      <c r="A20" s="49" t="str">
        <f t="shared" si="0"/>
        <v> BBS 133 (=IBVS 5781) </v>
      </c>
      <c r="B20" s="57" t="str">
        <f t="shared" si="1"/>
        <v>I</v>
      </c>
      <c r="C20" s="49">
        <f t="shared" si="2"/>
        <v>53918.4686</v>
      </c>
      <c r="D20" s="34" t="str">
        <f t="shared" si="3"/>
        <v>vis</v>
      </c>
      <c r="E20" s="58">
        <f>VLOOKUP(C20,'Active 1'!C$21:E$972,3,FALSE)</f>
        <v>6011.956622091604</v>
      </c>
      <c r="F20" s="57" t="s">
        <v>66</v>
      </c>
      <c r="G20" s="34" t="str">
        <f t="shared" si="4"/>
        <v>53918.4686</v>
      </c>
      <c r="H20" s="49">
        <f t="shared" si="5"/>
        <v>6012</v>
      </c>
      <c r="I20" s="59" t="s">
        <v>213</v>
      </c>
      <c r="J20" s="60" t="s">
        <v>214</v>
      </c>
      <c r="K20" s="59">
        <v>6012</v>
      </c>
      <c r="L20" s="59" t="s">
        <v>215</v>
      </c>
      <c r="M20" s="60" t="s">
        <v>204</v>
      </c>
      <c r="N20" s="60" t="s">
        <v>66</v>
      </c>
      <c r="O20" s="61" t="s">
        <v>190</v>
      </c>
      <c r="P20" s="61" t="s">
        <v>216</v>
      </c>
    </row>
    <row r="21" spans="1:16" ht="12.75" customHeight="1" thickBot="1" x14ac:dyDescent="0.25">
      <c r="A21" s="49" t="str">
        <f t="shared" si="0"/>
        <v>IBVS 6007 </v>
      </c>
      <c r="B21" s="57" t="str">
        <f t="shared" si="1"/>
        <v>II</v>
      </c>
      <c r="C21" s="49">
        <f t="shared" si="2"/>
        <v>54748.256529999999</v>
      </c>
      <c r="D21" s="34" t="str">
        <f t="shared" si="3"/>
        <v>vis</v>
      </c>
      <c r="E21" s="58">
        <f>VLOOKUP(C21,'Active 1'!C$21:E$972,3,FALSE)</f>
        <v>6212.5052337230127</v>
      </c>
      <c r="F21" s="57" t="s">
        <v>66</v>
      </c>
      <c r="G21" s="34" t="str">
        <f t="shared" si="4"/>
        <v>54748.25653</v>
      </c>
      <c r="H21" s="49">
        <f t="shared" si="5"/>
        <v>6212.5</v>
      </c>
      <c r="I21" s="59" t="s">
        <v>217</v>
      </c>
      <c r="J21" s="60" t="s">
        <v>218</v>
      </c>
      <c r="K21" s="59">
        <v>6212.5</v>
      </c>
      <c r="L21" s="59" t="s">
        <v>219</v>
      </c>
      <c r="M21" s="60" t="s">
        <v>204</v>
      </c>
      <c r="N21" s="60" t="s">
        <v>66</v>
      </c>
      <c r="O21" s="61" t="s">
        <v>220</v>
      </c>
      <c r="P21" s="62" t="s">
        <v>221</v>
      </c>
    </row>
    <row r="22" spans="1:16" ht="12.75" customHeight="1" thickBot="1" x14ac:dyDescent="0.25">
      <c r="A22" s="49" t="str">
        <f t="shared" si="0"/>
        <v>IBVS 5960 </v>
      </c>
      <c r="B22" s="57" t="str">
        <f t="shared" si="1"/>
        <v>II</v>
      </c>
      <c r="C22" s="49">
        <f t="shared" si="2"/>
        <v>55513.704299999998</v>
      </c>
      <c r="D22" s="34" t="str">
        <f t="shared" si="3"/>
        <v>vis</v>
      </c>
      <c r="E22" s="58">
        <f>VLOOKUP(C22,'Active 1'!C$21:E$972,3,FALSE)</f>
        <v>6397.5036917625957</v>
      </c>
      <c r="F22" s="57" t="s">
        <v>66</v>
      </c>
      <c r="G22" s="34" t="str">
        <f t="shared" si="4"/>
        <v>55513.7043</v>
      </c>
      <c r="H22" s="49">
        <f t="shared" si="5"/>
        <v>6397.5</v>
      </c>
      <c r="I22" s="59" t="s">
        <v>238</v>
      </c>
      <c r="J22" s="60" t="s">
        <v>239</v>
      </c>
      <c r="K22" s="59" t="s">
        <v>240</v>
      </c>
      <c r="L22" s="59" t="s">
        <v>241</v>
      </c>
      <c r="M22" s="60" t="s">
        <v>204</v>
      </c>
      <c r="N22" s="60" t="s">
        <v>66</v>
      </c>
      <c r="O22" s="61" t="s">
        <v>190</v>
      </c>
      <c r="P22" s="62" t="s">
        <v>242</v>
      </c>
    </row>
    <row r="23" spans="1:16" ht="12.75" customHeight="1" thickBot="1" x14ac:dyDescent="0.25">
      <c r="A23" s="49" t="str">
        <f t="shared" si="0"/>
        <v>IBVS 5992 </v>
      </c>
      <c r="B23" s="57" t="str">
        <f t="shared" si="1"/>
        <v>I</v>
      </c>
      <c r="C23" s="49">
        <f t="shared" si="2"/>
        <v>55577.6273</v>
      </c>
      <c r="D23" s="34" t="str">
        <f t="shared" si="3"/>
        <v>vis</v>
      </c>
      <c r="E23" s="58">
        <f>VLOOKUP(C23,'Active 1'!C$21:E$972,3,FALSE)</f>
        <v>6412.9530233783435</v>
      </c>
      <c r="F23" s="57" t="s">
        <v>66</v>
      </c>
      <c r="G23" s="34" t="str">
        <f t="shared" si="4"/>
        <v>55577.6273</v>
      </c>
      <c r="H23" s="49">
        <f t="shared" si="5"/>
        <v>6413</v>
      </c>
      <c r="I23" s="59" t="s">
        <v>243</v>
      </c>
      <c r="J23" s="60" t="s">
        <v>244</v>
      </c>
      <c r="K23" s="59" t="s">
        <v>245</v>
      </c>
      <c r="L23" s="59" t="s">
        <v>246</v>
      </c>
      <c r="M23" s="60" t="s">
        <v>204</v>
      </c>
      <c r="N23" s="60" t="s">
        <v>66</v>
      </c>
      <c r="O23" s="61" t="s">
        <v>190</v>
      </c>
      <c r="P23" s="62" t="s">
        <v>247</v>
      </c>
    </row>
    <row r="24" spans="1:16" ht="12.75" customHeight="1" thickBot="1" x14ac:dyDescent="0.25">
      <c r="A24" s="49" t="str">
        <f t="shared" si="0"/>
        <v>IBVS 6011 </v>
      </c>
      <c r="B24" s="57" t="str">
        <f t="shared" si="1"/>
        <v>I</v>
      </c>
      <c r="C24" s="49">
        <f t="shared" si="2"/>
        <v>55850.705199999997</v>
      </c>
      <c r="D24" s="34" t="str">
        <f t="shared" si="3"/>
        <v>vis</v>
      </c>
      <c r="E24" s="58">
        <f>VLOOKUP(C24,'Active 1'!C$21:E$972,3,FALSE)</f>
        <v>6478.9522886511222</v>
      </c>
      <c r="F24" s="57" t="s">
        <v>66</v>
      </c>
      <c r="G24" s="34" t="str">
        <f t="shared" si="4"/>
        <v>55850.7052</v>
      </c>
      <c r="H24" s="49">
        <f t="shared" si="5"/>
        <v>6479</v>
      </c>
      <c r="I24" s="59" t="s">
        <v>248</v>
      </c>
      <c r="J24" s="60" t="s">
        <v>249</v>
      </c>
      <c r="K24" s="59" t="s">
        <v>250</v>
      </c>
      <c r="L24" s="59" t="s">
        <v>251</v>
      </c>
      <c r="M24" s="60" t="s">
        <v>204</v>
      </c>
      <c r="N24" s="60" t="s">
        <v>66</v>
      </c>
      <c r="O24" s="61" t="s">
        <v>190</v>
      </c>
      <c r="P24" s="62" t="s">
        <v>252</v>
      </c>
    </row>
    <row r="25" spans="1:16" ht="12.75" customHeight="1" thickBot="1" x14ac:dyDescent="0.25">
      <c r="A25" s="49" t="str">
        <f t="shared" si="0"/>
        <v>BAVM 231 </v>
      </c>
      <c r="B25" s="57" t="str">
        <f t="shared" si="1"/>
        <v>II</v>
      </c>
      <c r="C25" s="49">
        <f t="shared" si="2"/>
        <v>56167.441099999996</v>
      </c>
      <c r="D25" s="34" t="str">
        <f t="shared" si="3"/>
        <v>vis</v>
      </c>
      <c r="E25" s="58">
        <f>VLOOKUP(C25,'Active 1'!C$21:E$972,3,FALSE)</f>
        <v>6555.5031068810576</v>
      </c>
      <c r="F25" s="57" t="s">
        <v>66</v>
      </c>
      <c r="G25" s="34" t="str">
        <f t="shared" si="4"/>
        <v>56167.4411</v>
      </c>
      <c r="H25" s="49">
        <f t="shared" si="5"/>
        <v>6555.5</v>
      </c>
      <c r="I25" s="59" t="s">
        <v>253</v>
      </c>
      <c r="J25" s="60" t="s">
        <v>254</v>
      </c>
      <c r="K25" s="59" t="s">
        <v>255</v>
      </c>
      <c r="L25" s="59" t="s">
        <v>256</v>
      </c>
      <c r="M25" s="60" t="s">
        <v>204</v>
      </c>
      <c r="N25" s="60" t="s">
        <v>231</v>
      </c>
      <c r="O25" s="61" t="s">
        <v>232</v>
      </c>
      <c r="P25" s="62" t="s">
        <v>257</v>
      </c>
    </row>
    <row r="26" spans="1:16" ht="12.75" customHeight="1" thickBot="1" x14ac:dyDescent="0.25">
      <c r="A26" s="49" t="str">
        <f t="shared" si="0"/>
        <v>IBVS 6042 </v>
      </c>
      <c r="B26" s="57" t="str">
        <f t="shared" si="1"/>
        <v>I</v>
      </c>
      <c r="C26" s="49">
        <f t="shared" si="2"/>
        <v>56214.811099999999</v>
      </c>
      <c r="D26" s="34" t="str">
        <f t="shared" si="3"/>
        <v>vis</v>
      </c>
      <c r="E26" s="58">
        <f>VLOOKUP(C26,'Active 1'!C$21:E$972,3,FALSE)</f>
        <v>6566.9518004442198</v>
      </c>
      <c r="F26" s="57" t="s">
        <v>66</v>
      </c>
      <c r="G26" s="34" t="str">
        <f t="shared" si="4"/>
        <v>56214.8111</v>
      </c>
      <c r="H26" s="49">
        <f t="shared" si="5"/>
        <v>6567</v>
      </c>
      <c r="I26" s="59" t="s">
        <v>258</v>
      </c>
      <c r="J26" s="60" t="s">
        <v>259</v>
      </c>
      <c r="K26" s="59" t="s">
        <v>260</v>
      </c>
      <c r="L26" s="59" t="s">
        <v>261</v>
      </c>
      <c r="M26" s="60" t="s">
        <v>204</v>
      </c>
      <c r="N26" s="60" t="s">
        <v>66</v>
      </c>
      <c r="O26" s="61" t="s">
        <v>190</v>
      </c>
      <c r="P26" s="62" t="s">
        <v>262</v>
      </c>
    </row>
    <row r="27" spans="1:16" ht="12.75" customHeight="1" thickBot="1" x14ac:dyDescent="0.25">
      <c r="A27" s="49" t="str">
        <f t="shared" si="0"/>
        <v>IBVS 6042 </v>
      </c>
      <c r="B27" s="57" t="str">
        <f t="shared" si="1"/>
        <v>II</v>
      </c>
      <c r="C27" s="49">
        <f t="shared" si="2"/>
        <v>56233.642500000002</v>
      </c>
      <c r="D27" s="34" t="str">
        <f t="shared" si="3"/>
        <v>vis</v>
      </c>
      <c r="E27" s="58">
        <f>VLOOKUP(C27,'Active 1'!C$21:E$972,3,FALSE)</f>
        <v>6571.5030972135955</v>
      </c>
      <c r="F27" s="57" t="s">
        <v>66</v>
      </c>
      <c r="G27" s="34" t="str">
        <f t="shared" si="4"/>
        <v>56233.6425</v>
      </c>
      <c r="H27" s="49">
        <f t="shared" si="5"/>
        <v>6571.5</v>
      </c>
      <c r="I27" s="59" t="s">
        <v>263</v>
      </c>
      <c r="J27" s="60" t="s">
        <v>264</v>
      </c>
      <c r="K27" s="59" t="s">
        <v>265</v>
      </c>
      <c r="L27" s="59" t="s">
        <v>256</v>
      </c>
      <c r="M27" s="60" t="s">
        <v>204</v>
      </c>
      <c r="N27" s="60" t="s">
        <v>66</v>
      </c>
      <c r="O27" s="61" t="s">
        <v>190</v>
      </c>
      <c r="P27" s="62" t="s">
        <v>262</v>
      </c>
    </row>
    <row r="28" spans="1:16" ht="12.75" customHeight="1" thickBot="1" x14ac:dyDescent="0.25">
      <c r="A28" s="49" t="str">
        <f t="shared" si="0"/>
        <v> MN 97.545 </v>
      </c>
      <c r="B28" s="57" t="str">
        <f t="shared" si="1"/>
        <v>I</v>
      </c>
      <c r="C28" s="49">
        <f t="shared" si="2"/>
        <v>27446.348999999998</v>
      </c>
      <c r="D28" s="34" t="str">
        <f t="shared" si="3"/>
        <v>vis</v>
      </c>
      <c r="E28" s="58">
        <f>VLOOKUP(C28,'Active 1'!C$21:E$972,3,FALSE)</f>
        <v>-385.99957946534096</v>
      </c>
      <c r="F28" s="57" t="s">
        <v>66</v>
      </c>
      <c r="G28" s="34" t="str">
        <f t="shared" si="4"/>
        <v>27446.349</v>
      </c>
      <c r="H28" s="49">
        <f t="shared" si="5"/>
        <v>-386</v>
      </c>
      <c r="I28" s="59" t="s">
        <v>68</v>
      </c>
      <c r="J28" s="60" t="s">
        <v>69</v>
      </c>
      <c r="K28" s="59">
        <v>-386</v>
      </c>
      <c r="L28" s="59" t="s">
        <v>70</v>
      </c>
      <c r="M28" s="60" t="s">
        <v>71</v>
      </c>
      <c r="N28" s="60"/>
      <c r="O28" s="61" t="s">
        <v>72</v>
      </c>
      <c r="P28" s="61" t="s">
        <v>73</v>
      </c>
    </row>
    <row r="29" spans="1:16" ht="12.75" customHeight="1" thickBot="1" x14ac:dyDescent="0.25">
      <c r="A29" s="49" t="str">
        <f t="shared" si="0"/>
        <v> MN 97.545 </v>
      </c>
      <c r="B29" s="57" t="str">
        <f t="shared" si="1"/>
        <v>I</v>
      </c>
      <c r="C29" s="49">
        <f t="shared" si="2"/>
        <v>27719.375</v>
      </c>
      <c r="D29" s="34" t="str">
        <f t="shared" si="3"/>
        <v>vis</v>
      </c>
      <c r="E29" s="58">
        <f>VLOOKUP(C29,'Active 1'!C$21:E$972,3,FALSE)</f>
        <v>-320.01285772635725</v>
      </c>
      <c r="F29" s="57" t="s">
        <v>66</v>
      </c>
      <c r="G29" s="34" t="str">
        <f t="shared" si="4"/>
        <v>27719.375</v>
      </c>
      <c r="H29" s="49">
        <f t="shared" si="5"/>
        <v>-320</v>
      </c>
      <c r="I29" s="59" t="s">
        <v>74</v>
      </c>
      <c r="J29" s="60" t="s">
        <v>75</v>
      </c>
      <c r="K29" s="59">
        <v>-320</v>
      </c>
      <c r="L29" s="59" t="s">
        <v>76</v>
      </c>
      <c r="M29" s="60" t="s">
        <v>71</v>
      </c>
      <c r="N29" s="60"/>
      <c r="O29" s="61" t="s">
        <v>72</v>
      </c>
      <c r="P29" s="61" t="s">
        <v>73</v>
      </c>
    </row>
    <row r="30" spans="1:16" ht="12.75" customHeight="1" thickBot="1" x14ac:dyDescent="0.25">
      <c r="A30" s="49" t="str">
        <f t="shared" si="0"/>
        <v> MHAR 13.14 </v>
      </c>
      <c r="B30" s="57" t="str">
        <f t="shared" si="1"/>
        <v>I</v>
      </c>
      <c r="C30" s="49">
        <f t="shared" si="2"/>
        <v>37045.470999999998</v>
      </c>
      <c r="D30" s="34" t="str">
        <f t="shared" si="3"/>
        <v>vis</v>
      </c>
      <c r="E30" s="58">
        <f>VLOOKUP(C30,'Active 1'!C$21:E$972,3,FALSE)</f>
        <v>1933.9794421390227</v>
      </c>
      <c r="F30" s="57" t="s">
        <v>66</v>
      </c>
      <c r="G30" s="34" t="str">
        <f t="shared" si="4"/>
        <v>37045.471</v>
      </c>
      <c r="H30" s="49">
        <f t="shared" si="5"/>
        <v>1934</v>
      </c>
      <c r="I30" s="59" t="s">
        <v>83</v>
      </c>
      <c r="J30" s="60" t="s">
        <v>84</v>
      </c>
      <c r="K30" s="59">
        <v>1934</v>
      </c>
      <c r="L30" s="59" t="s">
        <v>85</v>
      </c>
      <c r="M30" s="60" t="s">
        <v>71</v>
      </c>
      <c r="N30" s="60"/>
      <c r="O30" s="61" t="s">
        <v>86</v>
      </c>
      <c r="P30" s="61" t="s">
        <v>87</v>
      </c>
    </row>
    <row r="31" spans="1:16" ht="12.75" customHeight="1" thickBot="1" x14ac:dyDescent="0.25">
      <c r="A31" s="49" t="str">
        <f t="shared" si="0"/>
        <v> MHAR 13.14 </v>
      </c>
      <c r="B31" s="57" t="str">
        <f t="shared" si="1"/>
        <v>II</v>
      </c>
      <c r="C31" s="49">
        <f t="shared" si="2"/>
        <v>38086.288</v>
      </c>
      <c r="D31" s="34" t="str">
        <f t="shared" si="3"/>
        <v>vis</v>
      </c>
      <c r="E31" s="58">
        <f>VLOOKUP(C31,'Active 1'!C$21:E$972,3,FALSE)</f>
        <v>2185.530949175728</v>
      </c>
      <c r="F31" s="57" t="s">
        <v>66</v>
      </c>
      <c r="G31" s="34" t="str">
        <f t="shared" si="4"/>
        <v>38086.288</v>
      </c>
      <c r="H31" s="49">
        <f t="shared" si="5"/>
        <v>2185.5</v>
      </c>
      <c r="I31" s="59" t="s">
        <v>88</v>
      </c>
      <c r="J31" s="60" t="s">
        <v>89</v>
      </c>
      <c r="K31" s="59">
        <v>2185.5</v>
      </c>
      <c r="L31" s="59" t="s">
        <v>90</v>
      </c>
      <c r="M31" s="60" t="s">
        <v>71</v>
      </c>
      <c r="N31" s="60"/>
      <c r="O31" s="61" t="s">
        <v>86</v>
      </c>
      <c r="P31" s="61" t="s">
        <v>87</v>
      </c>
    </row>
    <row r="32" spans="1:16" ht="12.75" customHeight="1" thickBot="1" x14ac:dyDescent="0.25">
      <c r="A32" s="49" t="str">
        <f t="shared" si="0"/>
        <v> MHAR 13.14 </v>
      </c>
      <c r="B32" s="57" t="str">
        <f t="shared" si="1"/>
        <v>II</v>
      </c>
      <c r="C32" s="49">
        <f t="shared" si="2"/>
        <v>38272.544000000002</v>
      </c>
      <c r="D32" s="34" t="str">
        <f t="shared" si="3"/>
        <v>vis</v>
      </c>
      <c r="E32" s="58">
        <f>VLOOKUP(C32,'Active 1'!C$21:E$972,3,FALSE)</f>
        <v>2230.5465258761751</v>
      </c>
      <c r="F32" s="57" t="s">
        <v>66</v>
      </c>
      <c r="G32" s="34" t="str">
        <f t="shared" si="4"/>
        <v>38272.544</v>
      </c>
      <c r="H32" s="49">
        <f t="shared" si="5"/>
        <v>2230.5</v>
      </c>
      <c r="I32" s="59" t="s">
        <v>91</v>
      </c>
      <c r="J32" s="60" t="s">
        <v>92</v>
      </c>
      <c r="K32" s="59">
        <v>2230.5</v>
      </c>
      <c r="L32" s="59" t="s">
        <v>93</v>
      </c>
      <c r="M32" s="60" t="s">
        <v>71</v>
      </c>
      <c r="N32" s="60"/>
      <c r="O32" s="61" t="s">
        <v>86</v>
      </c>
      <c r="P32" s="61" t="s">
        <v>87</v>
      </c>
    </row>
    <row r="33" spans="1:16" ht="12.75" customHeight="1" thickBot="1" x14ac:dyDescent="0.25">
      <c r="A33" s="49" t="str">
        <f t="shared" si="0"/>
        <v> MHAR 13.14 </v>
      </c>
      <c r="B33" s="57" t="str">
        <f t="shared" si="1"/>
        <v>I</v>
      </c>
      <c r="C33" s="49">
        <f t="shared" si="2"/>
        <v>38373.652000000002</v>
      </c>
      <c r="D33" s="34" t="str">
        <f t="shared" si="3"/>
        <v>vis</v>
      </c>
      <c r="E33" s="58">
        <f>VLOOKUP(C33,'Active 1'!C$21:E$972,3,FALSE)</f>
        <v>2254.9829731800401</v>
      </c>
      <c r="F33" s="57" t="s">
        <v>66</v>
      </c>
      <c r="G33" s="34" t="str">
        <f t="shared" si="4"/>
        <v>38373.652</v>
      </c>
      <c r="H33" s="49">
        <f t="shared" si="5"/>
        <v>2255</v>
      </c>
      <c r="I33" s="59" t="s">
        <v>94</v>
      </c>
      <c r="J33" s="60" t="s">
        <v>95</v>
      </c>
      <c r="K33" s="59">
        <v>2255</v>
      </c>
      <c r="L33" s="59" t="s">
        <v>96</v>
      </c>
      <c r="M33" s="60" t="s">
        <v>71</v>
      </c>
      <c r="N33" s="60"/>
      <c r="O33" s="61" t="s">
        <v>86</v>
      </c>
      <c r="P33" s="61" t="s">
        <v>87</v>
      </c>
    </row>
    <row r="34" spans="1:16" ht="12.75" customHeight="1" thickBot="1" x14ac:dyDescent="0.25">
      <c r="A34" s="49" t="str">
        <f t="shared" si="0"/>
        <v> MHAR 13.14 </v>
      </c>
      <c r="B34" s="57" t="str">
        <f t="shared" si="1"/>
        <v>I</v>
      </c>
      <c r="C34" s="49">
        <f t="shared" si="2"/>
        <v>38667.4</v>
      </c>
      <c r="D34" s="34" t="str">
        <f t="shared" si="3"/>
        <v>vis</v>
      </c>
      <c r="E34" s="58">
        <f>VLOOKUP(C34,'Active 1'!C$21:E$972,3,FALSE)</f>
        <v>2325.9779243472653</v>
      </c>
      <c r="F34" s="57" t="s">
        <v>66</v>
      </c>
      <c r="G34" s="34" t="str">
        <f t="shared" si="4"/>
        <v>38667.400</v>
      </c>
      <c r="H34" s="49">
        <f t="shared" si="5"/>
        <v>2326</v>
      </c>
      <c r="I34" s="59" t="s">
        <v>97</v>
      </c>
      <c r="J34" s="60" t="s">
        <v>98</v>
      </c>
      <c r="K34" s="59">
        <v>2326</v>
      </c>
      <c r="L34" s="59" t="s">
        <v>99</v>
      </c>
      <c r="M34" s="60" t="s">
        <v>71</v>
      </c>
      <c r="N34" s="60"/>
      <c r="O34" s="61" t="s">
        <v>86</v>
      </c>
      <c r="P34" s="61" t="s">
        <v>87</v>
      </c>
    </row>
    <row r="35" spans="1:16" ht="12.75" customHeight="1" thickBot="1" x14ac:dyDescent="0.25">
      <c r="A35" s="49" t="str">
        <f t="shared" si="0"/>
        <v> MHAR 13.14 </v>
      </c>
      <c r="B35" s="57" t="str">
        <f t="shared" si="1"/>
        <v>I</v>
      </c>
      <c r="C35" s="49">
        <f t="shared" si="2"/>
        <v>38849.493000000002</v>
      </c>
      <c r="D35" s="34" t="str">
        <f t="shared" si="3"/>
        <v>vis</v>
      </c>
      <c r="E35" s="58">
        <f>VLOOKUP(C35,'Active 1'!C$21:E$972,3,FALSE)</f>
        <v>2369.9873597915703</v>
      </c>
      <c r="F35" s="57" t="s">
        <v>66</v>
      </c>
      <c r="G35" s="34" t="str">
        <f t="shared" si="4"/>
        <v>38849.493</v>
      </c>
      <c r="H35" s="49">
        <f t="shared" si="5"/>
        <v>2370</v>
      </c>
      <c r="I35" s="59" t="s">
        <v>100</v>
      </c>
      <c r="J35" s="60" t="s">
        <v>101</v>
      </c>
      <c r="K35" s="59">
        <v>2370</v>
      </c>
      <c r="L35" s="59" t="s">
        <v>102</v>
      </c>
      <c r="M35" s="60" t="s">
        <v>71</v>
      </c>
      <c r="N35" s="60"/>
      <c r="O35" s="61" t="s">
        <v>86</v>
      </c>
      <c r="P35" s="61" t="s">
        <v>87</v>
      </c>
    </row>
    <row r="36" spans="1:16" ht="12.75" customHeight="1" thickBot="1" x14ac:dyDescent="0.25">
      <c r="A36" s="49" t="str">
        <f t="shared" si="0"/>
        <v> MHAR 13.14 </v>
      </c>
      <c r="B36" s="57" t="str">
        <f t="shared" si="1"/>
        <v>II</v>
      </c>
      <c r="C36" s="49">
        <f t="shared" si="2"/>
        <v>38901.406999999999</v>
      </c>
      <c r="D36" s="34" t="str">
        <f t="shared" si="3"/>
        <v>vis</v>
      </c>
      <c r="E36" s="58">
        <f>VLOOKUP(C36,'Active 1'!C$21:E$972,3,FALSE)</f>
        <v>2382.5342772000126</v>
      </c>
      <c r="F36" s="57" t="s">
        <v>66</v>
      </c>
      <c r="G36" s="34" t="str">
        <f t="shared" si="4"/>
        <v>38901.407</v>
      </c>
      <c r="H36" s="49">
        <f t="shared" si="5"/>
        <v>2382.5</v>
      </c>
      <c r="I36" s="59" t="s">
        <v>103</v>
      </c>
      <c r="J36" s="60" t="s">
        <v>104</v>
      </c>
      <c r="K36" s="59">
        <v>2382.5</v>
      </c>
      <c r="L36" s="59" t="s">
        <v>105</v>
      </c>
      <c r="M36" s="60" t="s">
        <v>71</v>
      </c>
      <c r="N36" s="60"/>
      <c r="O36" s="61" t="s">
        <v>86</v>
      </c>
      <c r="P36" s="61" t="s">
        <v>87</v>
      </c>
    </row>
    <row r="37" spans="1:16" ht="12.75" customHeight="1" thickBot="1" x14ac:dyDescent="0.25">
      <c r="A37" s="49" t="str">
        <f t="shared" si="0"/>
        <v> MHAR 13.14 </v>
      </c>
      <c r="B37" s="57" t="str">
        <f t="shared" si="1"/>
        <v>II</v>
      </c>
      <c r="C37" s="49">
        <f t="shared" si="2"/>
        <v>39021.383999999998</v>
      </c>
      <c r="D37" s="34" t="str">
        <f t="shared" si="3"/>
        <v>vis</v>
      </c>
      <c r="E37" s="58">
        <f>VLOOKUP(C37,'Active 1'!C$21:E$972,3,FALSE)</f>
        <v>2411.5311086888742</v>
      </c>
      <c r="F37" s="57" t="s">
        <v>66</v>
      </c>
      <c r="G37" s="34" t="str">
        <f t="shared" si="4"/>
        <v>39021.384</v>
      </c>
      <c r="H37" s="49">
        <f t="shared" si="5"/>
        <v>2411.5</v>
      </c>
      <c r="I37" s="59" t="s">
        <v>106</v>
      </c>
      <c r="J37" s="60" t="s">
        <v>107</v>
      </c>
      <c r="K37" s="59">
        <v>2411.5</v>
      </c>
      <c r="L37" s="59" t="s">
        <v>90</v>
      </c>
      <c r="M37" s="60" t="s">
        <v>71</v>
      </c>
      <c r="N37" s="60"/>
      <c r="O37" s="61" t="s">
        <v>86</v>
      </c>
      <c r="P37" s="61" t="s">
        <v>87</v>
      </c>
    </row>
    <row r="38" spans="1:16" ht="12.75" customHeight="1" thickBot="1" x14ac:dyDescent="0.25">
      <c r="A38" s="49" t="str">
        <f t="shared" si="0"/>
        <v> MHAR 13.14 </v>
      </c>
      <c r="B38" s="57" t="str">
        <f t="shared" si="1"/>
        <v>II</v>
      </c>
      <c r="C38" s="49">
        <f t="shared" si="2"/>
        <v>39025.502</v>
      </c>
      <c r="D38" s="34" t="str">
        <f t="shared" si="3"/>
        <v>vis</v>
      </c>
      <c r="E38" s="58">
        <f>VLOOKUP(C38,'Active 1'!C$21:E$972,3,FALSE)</f>
        <v>2412.5263740486616</v>
      </c>
      <c r="F38" s="57" t="s">
        <v>66</v>
      </c>
      <c r="G38" s="34" t="str">
        <f t="shared" si="4"/>
        <v>39025.502</v>
      </c>
      <c r="H38" s="49">
        <f t="shared" si="5"/>
        <v>2412.5</v>
      </c>
      <c r="I38" s="59" t="s">
        <v>108</v>
      </c>
      <c r="J38" s="60" t="s">
        <v>109</v>
      </c>
      <c r="K38" s="59">
        <v>2412.5</v>
      </c>
      <c r="L38" s="59" t="s">
        <v>110</v>
      </c>
      <c r="M38" s="60" t="s">
        <v>71</v>
      </c>
      <c r="N38" s="60"/>
      <c r="O38" s="61" t="s">
        <v>86</v>
      </c>
      <c r="P38" s="61" t="s">
        <v>87</v>
      </c>
    </row>
    <row r="39" spans="1:16" ht="12.75" customHeight="1" thickBot="1" x14ac:dyDescent="0.25">
      <c r="A39" s="49" t="str">
        <f t="shared" si="0"/>
        <v> MHAR 13.14 </v>
      </c>
      <c r="B39" s="57" t="str">
        <f t="shared" si="1"/>
        <v>I</v>
      </c>
      <c r="C39" s="49">
        <f t="shared" si="2"/>
        <v>39180.440999999999</v>
      </c>
      <c r="D39" s="34" t="str">
        <f t="shared" si="3"/>
        <v>vis</v>
      </c>
      <c r="E39" s="58">
        <f>VLOOKUP(C39,'Active 1'!C$21:E$972,3,FALSE)</f>
        <v>2449.9730519456975</v>
      </c>
      <c r="F39" s="57" t="s">
        <v>66</v>
      </c>
      <c r="G39" s="34" t="str">
        <f t="shared" si="4"/>
        <v>39180.441</v>
      </c>
      <c r="H39" s="49">
        <f t="shared" si="5"/>
        <v>2450</v>
      </c>
      <c r="I39" s="59" t="s">
        <v>111</v>
      </c>
      <c r="J39" s="60" t="s">
        <v>112</v>
      </c>
      <c r="K39" s="59">
        <v>2450</v>
      </c>
      <c r="L39" s="59" t="s">
        <v>113</v>
      </c>
      <c r="M39" s="60" t="s">
        <v>71</v>
      </c>
      <c r="N39" s="60"/>
      <c r="O39" s="61" t="s">
        <v>86</v>
      </c>
      <c r="P39" s="61" t="s">
        <v>87</v>
      </c>
    </row>
    <row r="40" spans="1:16" ht="12.75" customHeight="1" thickBot="1" x14ac:dyDescent="0.25">
      <c r="A40" s="49" t="str">
        <f t="shared" si="0"/>
        <v> MHAR 13.14 </v>
      </c>
      <c r="B40" s="57" t="str">
        <f t="shared" si="1"/>
        <v>I</v>
      </c>
      <c r="C40" s="49">
        <f t="shared" si="2"/>
        <v>39205.332999999999</v>
      </c>
      <c r="D40" s="34" t="str">
        <f t="shared" si="3"/>
        <v>vis</v>
      </c>
      <c r="E40" s="58">
        <f>VLOOKUP(C40,'Active 1'!C$21:E$972,3,FALSE)</f>
        <v>2455.9891144361814</v>
      </c>
      <c r="F40" s="57" t="s">
        <v>66</v>
      </c>
      <c r="G40" s="34" t="str">
        <f t="shared" si="4"/>
        <v>39205.333</v>
      </c>
      <c r="H40" s="49">
        <f t="shared" si="5"/>
        <v>2456</v>
      </c>
      <c r="I40" s="59" t="s">
        <v>114</v>
      </c>
      <c r="J40" s="60" t="s">
        <v>115</v>
      </c>
      <c r="K40" s="59">
        <v>2456</v>
      </c>
      <c r="L40" s="59" t="s">
        <v>116</v>
      </c>
      <c r="M40" s="60" t="s">
        <v>71</v>
      </c>
      <c r="N40" s="60"/>
      <c r="O40" s="61" t="s">
        <v>86</v>
      </c>
      <c r="P40" s="61" t="s">
        <v>87</v>
      </c>
    </row>
    <row r="41" spans="1:16" ht="12.75" customHeight="1" thickBot="1" x14ac:dyDescent="0.25">
      <c r="A41" s="49" t="str">
        <f t="shared" si="0"/>
        <v> MHAR 13.14 </v>
      </c>
      <c r="B41" s="57" t="str">
        <f t="shared" si="1"/>
        <v>II</v>
      </c>
      <c r="C41" s="49">
        <f t="shared" si="2"/>
        <v>39352.377999999997</v>
      </c>
      <c r="D41" s="34" t="str">
        <f t="shared" si="3"/>
        <v>vis</v>
      </c>
      <c r="E41" s="58">
        <f>VLOOKUP(C41,'Active 1'!C$21:E$972,3,FALSE)</f>
        <v>2491.527918425943</v>
      </c>
      <c r="F41" s="57" t="s">
        <v>66</v>
      </c>
      <c r="G41" s="34" t="str">
        <f t="shared" si="4"/>
        <v>39352.378</v>
      </c>
      <c r="H41" s="49">
        <f t="shared" si="5"/>
        <v>2491.5</v>
      </c>
      <c r="I41" s="59" t="s">
        <v>117</v>
      </c>
      <c r="J41" s="60" t="s">
        <v>118</v>
      </c>
      <c r="K41" s="59">
        <v>2491.5</v>
      </c>
      <c r="L41" s="59" t="s">
        <v>119</v>
      </c>
      <c r="M41" s="60" t="s">
        <v>71</v>
      </c>
      <c r="N41" s="60"/>
      <c r="O41" s="61" t="s">
        <v>86</v>
      </c>
      <c r="P41" s="61" t="s">
        <v>87</v>
      </c>
    </row>
    <row r="42" spans="1:16" ht="12.75" customHeight="1" thickBot="1" x14ac:dyDescent="0.25">
      <c r="A42" s="49" t="str">
        <f t="shared" si="0"/>
        <v> MHAR 13.14 </v>
      </c>
      <c r="B42" s="57" t="str">
        <f t="shared" si="1"/>
        <v>II</v>
      </c>
      <c r="C42" s="49">
        <f t="shared" si="2"/>
        <v>39385.472000000002</v>
      </c>
      <c r="D42" s="34" t="str">
        <f t="shared" si="3"/>
        <v>vis</v>
      </c>
      <c r="E42" s="58">
        <f>VLOOKUP(C42,'Active 1'!C$21:E$972,3,FALSE)</f>
        <v>2499.5262942920886</v>
      </c>
      <c r="F42" s="57" t="s">
        <v>66</v>
      </c>
      <c r="G42" s="34" t="str">
        <f t="shared" si="4"/>
        <v>39385.472</v>
      </c>
      <c r="H42" s="49">
        <f t="shared" si="5"/>
        <v>2499.5</v>
      </c>
      <c r="I42" s="59" t="s">
        <v>120</v>
      </c>
      <c r="J42" s="60" t="s">
        <v>121</v>
      </c>
      <c r="K42" s="59">
        <v>2499.5</v>
      </c>
      <c r="L42" s="59" t="s">
        <v>122</v>
      </c>
      <c r="M42" s="60" t="s">
        <v>71</v>
      </c>
      <c r="N42" s="60"/>
      <c r="O42" s="61" t="s">
        <v>86</v>
      </c>
      <c r="P42" s="61" t="s">
        <v>87</v>
      </c>
    </row>
    <row r="43" spans="1:16" ht="12.75" customHeight="1" thickBot="1" x14ac:dyDescent="0.25">
      <c r="A43" s="49" t="str">
        <f t="shared" ref="A43:A62" si="6">P43</f>
        <v> MHAR 13.14 </v>
      </c>
      <c r="B43" s="57" t="str">
        <f t="shared" ref="B43:B62" si="7">IF(H43=INT(H43),"I","II")</f>
        <v>I</v>
      </c>
      <c r="C43" s="49">
        <f t="shared" ref="C43:C62" si="8">1*G43</f>
        <v>39391.497000000003</v>
      </c>
      <c r="D43" s="34" t="str">
        <f t="shared" ref="D43:D62" si="9">VLOOKUP(F43,I$1:J$5,2,FALSE)</f>
        <v>vis</v>
      </c>
      <c r="E43" s="58">
        <f>VLOOKUP(C43,'Active 1'!C$21:E$972,3,FALSE)</f>
        <v>2500.9824559707472</v>
      </c>
      <c r="F43" s="57" t="s">
        <v>66</v>
      </c>
      <c r="G43" s="34" t="str">
        <f t="shared" ref="G43:G62" si="10">MID(I43,3,LEN(I43)-3)</f>
        <v>39391.497</v>
      </c>
      <c r="H43" s="49">
        <f t="shared" ref="H43:H62" si="11">1*K43</f>
        <v>2501</v>
      </c>
      <c r="I43" s="59" t="s">
        <v>123</v>
      </c>
      <c r="J43" s="60" t="s">
        <v>124</v>
      </c>
      <c r="K43" s="59">
        <v>2501</v>
      </c>
      <c r="L43" s="59" t="s">
        <v>125</v>
      </c>
      <c r="M43" s="60" t="s">
        <v>71</v>
      </c>
      <c r="N43" s="60"/>
      <c r="O43" s="61" t="s">
        <v>86</v>
      </c>
      <c r="P43" s="61" t="s">
        <v>87</v>
      </c>
    </row>
    <row r="44" spans="1:16" ht="12.75" customHeight="1" thickBot="1" x14ac:dyDescent="0.25">
      <c r="A44" s="49" t="str">
        <f t="shared" si="6"/>
        <v> MHAR 13.14 </v>
      </c>
      <c r="B44" s="57" t="str">
        <f t="shared" si="7"/>
        <v>II</v>
      </c>
      <c r="C44" s="49">
        <f t="shared" si="8"/>
        <v>39443.396000000001</v>
      </c>
      <c r="D44" s="34" t="str">
        <f t="shared" si="9"/>
        <v>vis</v>
      </c>
      <c r="E44" s="58">
        <f>VLOOKUP(C44,'Active 1'!C$21:E$972,3,FALSE)</f>
        <v>2513.5257480804048</v>
      </c>
      <c r="F44" s="57" t="s">
        <v>66</v>
      </c>
      <c r="G44" s="34" t="str">
        <f t="shared" si="10"/>
        <v>39443.396</v>
      </c>
      <c r="H44" s="49">
        <f t="shared" si="11"/>
        <v>2513.5</v>
      </c>
      <c r="I44" s="59" t="s">
        <v>126</v>
      </c>
      <c r="J44" s="60" t="s">
        <v>127</v>
      </c>
      <c r="K44" s="59">
        <v>2513.5</v>
      </c>
      <c r="L44" s="59" t="s">
        <v>128</v>
      </c>
      <c r="M44" s="60" t="s">
        <v>71</v>
      </c>
      <c r="N44" s="60"/>
      <c r="O44" s="61" t="s">
        <v>86</v>
      </c>
      <c r="P44" s="61" t="s">
        <v>87</v>
      </c>
    </row>
    <row r="45" spans="1:16" ht="12.75" customHeight="1" thickBot="1" x14ac:dyDescent="0.25">
      <c r="A45" s="49" t="str">
        <f t="shared" si="6"/>
        <v> MHAR 13.14 </v>
      </c>
      <c r="B45" s="57" t="str">
        <f t="shared" si="7"/>
        <v>II</v>
      </c>
      <c r="C45" s="49">
        <f t="shared" si="8"/>
        <v>39538.603000000003</v>
      </c>
      <c r="D45" s="34" t="str">
        <f t="shared" si="9"/>
        <v>vis</v>
      </c>
      <c r="E45" s="58">
        <f>VLOOKUP(C45,'Active 1'!C$21:E$972,3,FALSE)</f>
        <v>2536.5360028422351</v>
      </c>
      <c r="F45" s="57" t="s">
        <v>66</v>
      </c>
      <c r="G45" s="34" t="str">
        <f t="shared" si="10"/>
        <v>39538.603</v>
      </c>
      <c r="H45" s="49">
        <f t="shared" si="11"/>
        <v>2536.5</v>
      </c>
      <c r="I45" s="59" t="s">
        <v>129</v>
      </c>
      <c r="J45" s="60" t="s">
        <v>130</v>
      </c>
      <c r="K45" s="59">
        <v>2536.5</v>
      </c>
      <c r="L45" s="59" t="s">
        <v>131</v>
      </c>
      <c r="M45" s="60" t="s">
        <v>71</v>
      </c>
      <c r="N45" s="60"/>
      <c r="O45" s="61" t="s">
        <v>86</v>
      </c>
      <c r="P45" s="61" t="s">
        <v>87</v>
      </c>
    </row>
    <row r="46" spans="1:16" ht="12.75" customHeight="1" thickBot="1" x14ac:dyDescent="0.25">
      <c r="A46" s="49" t="str">
        <f t="shared" si="6"/>
        <v> MHAR 13.14 </v>
      </c>
      <c r="B46" s="57" t="str">
        <f t="shared" si="7"/>
        <v>II</v>
      </c>
      <c r="C46" s="49">
        <f t="shared" si="8"/>
        <v>39596.478999999999</v>
      </c>
      <c r="D46" s="34" t="str">
        <f t="shared" si="9"/>
        <v>vis</v>
      </c>
      <c r="E46" s="58">
        <f>VLOOKUP(C46,'Active 1'!C$21:E$972,3,FALSE)</f>
        <v>2550.5238556744384</v>
      </c>
      <c r="F46" s="57" t="s">
        <v>66</v>
      </c>
      <c r="G46" s="34" t="str">
        <f t="shared" si="10"/>
        <v>39596.479</v>
      </c>
      <c r="H46" s="49">
        <f t="shared" si="11"/>
        <v>2550.5</v>
      </c>
      <c r="I46" s="59" t="s">
        <v>132</v>
      </c>
      <c r="J46" s="60" t="s">
        <v>133</v>
      </c>
      <c r="K46" s="59">
        <v>2550.5</v>
      </c>
      <c r="L46" s="59" t="s">
        <v>134</v>
      </c>
      <c r="M46" s="60" t="s">
        <v>71</v>
      </c>
      <c r="N46" s="60"/>
      <c r="O46" s="61" t="s">
        <v>86</v>
      </c>
      <c r="P46" s="61" t="s">
        <v>87</v>
      </c>
    </row>
    <row r="47" spans="1:16" ht="12.75" customHeight="1" thickBot="1" x14ac:dyDescent="0.25">
      <c r="A47" s="49" t="str">
        <f t="shared" si="6"/>
        <v> MHAR 13.14 </v>
      </c>
      <c r="B47" s="57" t="str">
        <f t="shared" si="7"/>
        <v>I</v>
      </c>
      <c r="C47" s="49">
        <f t="shared" si="8"/>
        <v>40289.285000000003</v>
      </c>
      <c r="D47" s="34" t="str">
        <f t="shared" si="9"/>
        <v>vis</v>
      </c>
      <c r="E47" s="58">
        <f>VLOOKUP(C47,'Active 1'!C$21:E$972,3,FALSE)</f>
        <v>2717.9657723457385</v>
      </c>
      <c r="F47" s="57" t="s">
        <v>66</v>
      </c>
      <c r="G47" s="34" t="str">
        <f t="shared" si="10"/>
        <v>40289.285</v>
      </c>
      <c r="H47" s="49">
        <f t="shared" si="11"/>
        <v>2718</v>
      </c>
      <c r="I47" s="59" t="s">
        <v>135</v>
      </c>
      <c r="J47" s="60" t="s">
        <v>136</v>
      </c>
      <c r="K47" s="59">
        <v>2718</v>
      </c>
      <c r="L47" s="59" t="s">
        <v>137</v>
      </c>
      <c r="M47" s="60" t="s">
        <v>71</v>
      </c>
      <c r="N47" s="60"/>
      <c r="O47" s="61" t="s">
        <v>86</v>
      </c>
      <c r="P47" s="61" t="s">
        <v>87</v>
      </c>
    </row>
    <row r="48" spans="1:16" ht="12.75" customHeight="1" thickBot="1" x14ac:dyDescent="0.25">
      <c r="A48" s="49" t="str">
        <f t="shared" si="6"/>
        <v> MHAR 13.14 </v>
      </c>
      <c r="B48" s="57" t="str">
        <f t="shared" si="7"/>
        <v>I</v>
      </c>
      <c r="C48" s="49">
        <f t="shared" si="8"/>
        <v>40504.455999999998</v>
      </c>
      <c r="D48" s="34" t="str">
        <f t="shared" si="9"/>
        <v>vis</v>
      </c>
      <c r="E48" s="58">
        <f>VLOOKUP(C48,'Active 1'!C$21:E$972,3,FALSE)</f>
        <v>2769.9697166708152</v>
      </c>
      <c r="F48" s="57" t="s">
        <v>66</v>
      </c>
      <c r="G48" s="34" t="str">
        <f t="shared" si="10"/>
        <v>40504.456</v>
      </c>
      <c r="H48" s="49">
        <f t="shared" si="11"/>
        <v>2770</v>
      </c>
      <c r="I48" s="59" t="s">
        <v>138</v>
      </c>
      <c r="J48" s="60" t="s">
        <v>139</v>
      </c>
      <c r="K48" s="59">
        <v>2770</v>
      </c>
      <c r="L48" s="59" t="s">
        <v>140</v>
      </c>
      <c r="M48" s="60" t="s">
        <v>71</v>
      </c>
      <c r="N48" s="60"/>
      <c r="O48" s="61" t="s">
        <v>86</v>
      </c>
      <c r="P48" s="61" t="s">
        <v>87</v>
      </c>
    </row>
    <row r="49" spans="1:16" ht="12.75" customHeight="1" thickBot="1" x14ac:dyDescent="0.25">
      <c r="A49" s="49" t="str">
        <f t="shared" si="6"/>
        <v> MHAR 13.14 </v>
      </c>
      <c r="B49" s="57" t="str">
        <f t="shared" si="7"/>
        <v>I</v>
      </c>
      <c r="C49" s="49">
        <f t="shared" si="8"/>
        <v>40599.68</v>
      </c>
      <c r="D49" s="34" t="str">
        <f t="shared" si="9"/>
        <v>vis</v>
      </c>
      <c r="E49" s="58">
        <f>VLOOKUP(C49,'Active 1'!C$21:E$972,3,FALSE)</f>
        <v>2792.9840801046021</v>
      </c>
      <c r="F49" s="57" t="s">
        <v>66</v>
      </c>
      <c r="G49" s="34" t="str">
        <f t="shared" si="10"/>
        <v>40599.680</v>
      </c>
      <c r="H49" s="49">
        <f t="shared" si="11"/>
        <v>2793</v>
      </c>
      <c r="I49" s="59" t="s">
        <v>141</v>
      </c>
      <c r="J49" s="60" t="s">
        <v>142</v>
      </c>
      <c r="K49" s="59">
        <v>2793</v>
      </c>
      <c r="L49" s="59" t="s">
        <v>143</v>
      </c>
      <c r="M49" s="60" t="s">
        <v>71</v>
      </c>
      <c r="N49" s="60"/>
      <c r="O49" s="61" t="s">
        <v>86</v>
      </c>
      <c r="P49" s="61" t="s">
        <v>87</v>
      </c>
    </row>
    <row r="50" spans="1:16" ht="12.75" customHeight="1" thickBot="1" x14ac:dyDescent="0.25">
      <c r="A50" s="49" t="str">
        <f t="shared" si="6"/>
        <v> MHAR 13.14 </v>
      </c>
      <c r="B50" s="57" t="str">
        <f t="shared" si="7"/>
        <v>I</v>
      </c>
      <c r="C50" s="49">
        <f t="shared" si="8"/>
        <v>40744.432000000001</v>
      </c>
      <c r="D50" s="34" t="str">
        <f t="shared" si="9"/>
        <v>vis</v>
      </c>
      <c r="E50" s="58">
        <f>VLOOKUP(C50,'Active 1'!C$21:E$972,3,FALSE)</f>
        <v>2827.9686967534244</v>
      </c>
      <c r="F50" s="57" t="s">
        <v>66</v>
      </c>
      <c r="G50" s="34" t="str">
        <f t="shared" si="10"/>
        <v>40744.432</v>
      </c>
      <c r="H50" s="49">
        <f t="shared" si="11"/>
        <v>2828</v>
      </c>
      <c r="I50" s="59" t="s">
        <v>144</v>
      </c>
      <c r="J50" s="60" t="s">
        <v>145</v>
      </c>
      <c r="K50" s="59">
        <v>2828</v>
      </c>
      <c r="L50" s="59" t="s">
        <v>146</v>
      </c>
      <c r="M50" s="60" t="s">
        <v>71</v>
      </c>
      <c r="N50" s="60"/>
      <c r="O50" s="61" t="s">
        <v>86</v>
      </c>
      <c r="P50" s="61" t="s">
        <v>87</v>
      </c>
    </row>
    <row r="51" spans="1:16" ht="12.75" customHeight="1" thickBot="1" x14ac:dyDescent="0.25">
      <c r="A51" s="49" t="str">
        <f t="shared" si="6"/>
        <v> MHAR 13.14 </v>
      </c>
      <c r="B51" s="57" t="str">
        <f t="shared" si="7"/>
        <v>II</v>
      </c>
      <c r="C51" s="49">
        <f t="shared" si="8"/>
        <v>40825.343999999997</v>
      </c>
      <c r="D51" s="34" t="str">
        <f t="shared" si="9"/>
        <v>vis</v>
      </c>
      <c r="E51" s="58">
        <f>VLOOKUP(C51,'Active 1'!C$21:E$972,3,FALSE)</f>
        <v>2847.5240417731088</v>
      </c>
      <c r="F51" s="57" t="s">
        <v>66</v>
      </c>
      <c r="G51" s="34" t="str">
        <f t="shared" si="10"/>
        <v>40825.344</v>
      </c>
      <c r="H51" s="49">
        <f t="shared" si="11"/>
        <v>2847.5</v>
      </c>
      <c r="I51" s="59" t="s">
        <v>147</v>
      </c>
      <c r="J51" s="60" t="s">
        <v>148</v>
      </c>
      <c r="K51" s="59">
        <v>2847.5</v>
      </c>
      <c r="L51" s="59" t="s">
        <v>149</v>
      </c>
      <c r="M51" s="60" t="s">
        <v>71</v>
      </c>
      <c r="N51" s="60"/>
      <c r="O51" s="61" t="s">
        <v>86</v>
      </c>
      <c r="P51" s="61" t="s">
        <v>87</v>
      </c>
    </row>
    <row r="52" spans="1:16" ht="12.75" customHeight="1" thickBot="1" x14ac:dyDescent="0.25">
      <c r="A52" s="49" t="str">
        <f t="shared" si="6"/>
        <v> MHAR 13.14 </v>
      </c>
      <c r="B52" s="57" t="str">
        <f t="shared" si="7"/>
        <v>II</v>
      </c>
      <c r="C52" s="49">
        <f t="shared" si="8"/>
        <v>40924.635999999999</v>
      </c>
      <c r="D52" s="34" t="str">
        <f t="shared" si="9"/>
        <v>vis</v>
      </c>
      <c r="E52" s="58">
        <f>VLOOKUP(C52,'Active 1'!C$21:E$972,3,FALSE)</f>
        <v>2871.5215862373989</v>
      </c>
      <c r="F52" s="57" t="s">
        <v>66</v>
      </c>
      <c r="G52" s="34" t="str">
        <f t="shared" si="10"/>
        <v>40924.636</v>
      </c>
      <c r="H52" s="49">
        <f t="shared" si="11"/>
        <v>2871.5</v>
      </c>
      <c r="I52" s="59" t="s">
        <v>150</v>
      </c>
      <c r="J52" s="60" t="s">
        <v>151</v>
      </c>
      <c r="K52" s="59">
        <v>2871.5</v>
      </c>
      <c r="L52" s="59" t="s">
        <v>152</v>
      </c>
      <c r="M52" s="60" t="s">
        <v>71</v>
      </c>
      <c r="N52" s="60"/>
      <c r="O52" s="61" t="s">
        <v>86</v>
      </c>
      <c r="P52" s="61" t="s">
        <v>87</v>
      </c>
    </row>
    <row r="53" spans="1:16" ht="12.75" customHeight="1" thickBot="1" x14ac:dyDescent="0.25">
      <c r="A53" s="49" t="str">
        <f t="shared" si="6"/>
        <v> MHAR 13.14 </v>
      </c>
      <c r="B53" s="57" t="str">
        <f t="shared" si="7"/>
        <v>II</v>
      </c>
      <c r="C53" s="49">
        <f t="shared" si="8"/>
        <v>41334.286999999997</v>
      </c>
      <c r="D53" s="34" t="str">
        <f t="shared" si="9"/>
        <v>vis</v>
      </c>
      <c r="E53" s="58">
        <f>VLOOKUP(C53,'Active 1'!C$21:E$972,3,FALSE)</f>
        <v>2970.5287377434684</v>
      </c>
      <c r="F53" s="57" t="s">
        <v>66</v>
      </c>
      <c r="G53" s="34" t="str">
        <f t="shared" si="10"/>
        <v>41334.287</v>
      </c>
      <c r="H53" s="49">
        <f t="shared" si="11"/>
        <v>2970.5</v>
      </c>
      <c r="I53" s="59" t="s">
        <v>153</v>
      </c>
      <c r="J53" s="60" t="s">
        <v>154</v>
      </c>
      <c r="K53" s="59">
        <v>2970.5</v>
      </c>
      <c r="L53" s="59" t="s">
        <v>155</v>
      </c>
      <c r="M53" s="60" t="s">
        <v>71</v>
      </c>
      <c r="N53" s="60"/>
      <c r="O53" s="61" t="s">
        <v>86</v>
      </c>
      <c r="P53" s="61" t="s">
        <v>87</v>
      </c>
    </row>
    <row r="54" spans="1:16" ht="12.75" customHeight="1" thickBot="1" x14ac:dyDescent="0.25">
      <c r="A54" s="49" t="str">
        <f t="shared" si="6"/>
        <v> MHAR 13.14 </v>
      </c>
      <c r="B54" s="57" t="str">
        <f t="shared" si="7"/>
        <v>I</v>
      </c>
      <c r="C54" s="49">
        <f t="shared" si="8"/>
        <v>41766.411</v>
      </c>
      <c r="D54" s="34" t="str">
        <f t="shared" si="9"/>
        <v>vis</v>
      </c>
      <c r="E54" s="58">
        <f>VLOOKUP(C54,'Active 1'!C$21:E$972,3,FALSE)</f>
        <v>3074.9673118892883</v>
      </c>
      <c r="F54" s="57" t="s">
        <v>66</v>
      </c>
      <c r="G54" s="34" t="str">
        <f t="shared" si="10"/>
        <v>41766.411</v>
      </c>
      <c r="H54" s="49">
        <f t="shared" si="11"/>
        <v>3075</v>
      </c>
      <c r="I54" s="59" t="s">
        <v>156</v>
      </c>
      <c r="J54" s="60" t="s">
        <v>157</v>
      </c>
      <c r="K54" s="59">
        <v>3075</v>
      </c>
      <c r="L54" s="59" t="s">
        <v>158</v>
      </c>
      <c r="M54" s="60" t="s">
        <v>71</v>
      </c>
      <c r="N54" s="60"/>
      <c r="O54" s="61" t="s">
        <v>86</v>
      </c>
      <c r="P54" s="61" t="s">
        <v>87</v>
      </c>
    </row>
    <row r="55" spans="1:16" ht="12.75" customHeight="1" thickBot="1" x14ac:dyDescent="0.25">
      <c r="A55" s="49" t="str">
        <f t="shared" si="6"/>
        <v> MHAR 13.14 </v>
      </c>
      <c r="B55" s="57" t="str">
        <f t="shared" si="7"/>
        <v>I</v>
      </c>
      <c r="C55" s="49">
        <f t="shared" si="8"/>
        <v>41948.493000000002</v>
      </c>
      <c r="D55" s="34" t="str">
        <f t="shared" si="9"/>
        <v>vis</v>
      </c>
      <c r="E55" s="58">
        <f>VLOOKUP(C55,'Active 1'!C$21:E$972,3,FALSE)</f>
        <v>3118.9740887811508</v>
      </c>
      <c r="F55" s="57" t="s">
        <v>66</v>
      </c>
      <c r="G55" s="34" t="str">
        <f t="shared" si="10"/>
        <v>41948.493</v>
      </c>
      <c r="H55" s="49">
        <f t="shared" si="11"/>
        <v>3119</v>
      </c>
      <c r="I55" s="59" t="s">
        <v>159</v>
      </c>
      <c r="J55" s="60" t="s">
        <v>160</v>
      </c>
      <c r="K55" s="59">
        <v>3119</v>
      </c>
      <c r="L55" s="59" t="s">
        <v>161</v>
      </c>
      <c r="M55" s="60" t="s">
        <v>71</v>
      </c>
      <c r="N55" s="60"/>
      <c r="O55" s="61" t="s">
        <v>86</v>
      </c>
      <c r="P55" s="61" t="s">
        <v>87</v>
      </c>
    </row>
    <row r="56" spans="1:16" ht="12.75" customHeight="1" thickBot="1" x14ac:dyDescent="0.25">
      <c r="A56" s="49" t="str">
        <f t="shared" si="6"/>
        <v> MHAR 13.14 </v>
      </c>
      <c r="B56" s="57" t="str">
        <f t="shared" si="7"/>
        <v>II</v>
      </c>
      <c r="C56" s="49">
        <f t="shared" si="8"/>
        <v>42302.445</v>
      </c>
      <c r="D56" s="34" t="str">
        <f t="shared" si="9"/>
        <v>vis</v>
      </c>
      <c r="E56" s="58">
        <f>VLOOKUP(C56,'Active 1'!C$21:E$972,3,FALSE)</f>
        <v>3204.5195391520183</v>
      </c>
      <c r="F56" s="57" t="s">
        <v>66</v>
      </c>
      <c r="G56" s="34" t="str">
        <f t="shared" si="10"/>
        <v>42302.445</v>
      </c>
      <c r="H56" s="49">
        <f t="shared" si="11"/>
        <v>3204.5</v>
      </c>
      <c r="I56" s="59" t="s">
        <v>162</v>
      </c>
      <c r="J56" s="60" t="s">
        <v>163</v>
      </c>
      <c r="K56" s="59">
        <v>3204.5</v>
      </c>
      <c r="L56" s="59" t="s">
        <v>164</v>
      </c>
      <c r="M56" s="60" t="s">
        <v>71</v>
      </c>
      <c r="N56" s="60"/>
      <c r="O56" s="61" t="s">
        <v>86</v>
      </c>
      <c r="P56" s="61" t="s">
        <v>87</v>
      </c>
    </row>
    <row r="57" spans="1:16" ht="12.75" customHeight="1" thickBot="1" x14ac:dyDescent="0.25">
      <c r="A57" s="49" t="str">
        <f t="shared" si="6"/>
        <v> MHAR 13.14 </v>
      </c>
      <c r="B57" s="57" t="str">
        <f t="shared" si="7"/>
        <v>II</v>
      </c>
      <c r="C57" s="49">
        <f t="shared" si="8"/>
        <v>42815.523999999998</v>
      </c>
      <c r="D57" s="34" t="str">
        <f t="shared" si="9"/>
        <v>vis</v>
      </c>
      <c r="E57" s="58">
        <f>VLOOKUP(C57,'Active 1'!C$21:E$972,3,FALSE)</f>
        <v>3328.5238508407065</v>
      </c>
      <c r="F57" s="57" t="s">
        <v>66</v>
      </c>
      <c r="G57" s="34" t="str">
        <f t="shared" si="10"/>
        <v>42815.524</v>
      </c>
      <c r="H57" s="49">
        <f t="shared" si="11"/>
        <v>3328.5</v>
      </c>
      <c r="I57" s="59" t="s">
        <v>165</v>
      </c>
      <c r="J57" s="60" t="s">
        <v>166</v>
      </c>
      <c r="K57" s="59">
        <v>3328.5</v>
      </c>
      <c r="L57" s="59" t="s">
        <v>134</v>
      </c>
      <c r="M57" s="60" t="s">
        <v>71</v>
      </c>
      <c r="N57" s="60"/>
      <c r="O57" s="61" t="s">
        <v>86</v>
      </c>
      <c r="P57" s="61" t="s">
        <v>87</v>
      </c>
    </row>
    <row r="58" spans="1:16" ht="12.75" customHeight="1" thickBot="1" x14ac:dyDescent="0.25">
      <c r="A58" s="49" t="str">
        <f t="shared" si="6"/>
        <v> ASS 155.63 </v>
      </c>
      <c r="B58" s="57" t="str">
        <f t="shared" si="7"/>
        <v>I</v>
      </c>
      <c r="C58" s="49">
        <f t="shared" si="8"/>
        <v>45577.142399999997</v>
      </c>
      <c r="D58" s="34" t="str">
        <f t="shared" si="9"/>
        <v>vis</v>
      </c>
      <c r="E58" s="58">
        <f>VLOOKUP(C58,'Active 1'!C$21:E$972,3,FALSE)</f>
        <v>3995.9699728585956</v>
      </c>
      <c r="F58" s="57" t="s">
        <v>66</v>
      </c>
      <c r="G58" s="34" t="str">
        <f t="shared" si="10"/>
        <v>45577.1424</v>
      </c>
      <c r="H58" s="49">
        <f t="shared" si="11"/>
        <v>3996</v>
      </c>
      <c r="I58" s="59" t="s">
        <v>172</v>
      </c>
      <c r="J58" s="60" t="s">
        <v>173</v>
      </c>
      <c r="K58" s="59">
        <v>3996</v>
      </c>
      <c r="L58" s="59" t="s">
        <v>174</v>
      </c>
      <c r="M58" s="60" t="s">
        <v>175</v>
      </c>
      <c r="N58" s="60" t="s">
        <v>176</v>
      </c>
      <c r="O58" s="61" t="s">
        <v>177</v>
      </c>
      <c r="P58" s="61" t="s">
        <v>178</v>
      </c>
    </row>
    <row r="59" spans="1:16" ht="12.75" customHeight="1" thickBot="1" x14ac:dyDescent="0.25">
      <c r="A59" s="49" t="str">
        <f t="shared" si="6"/>
        <v> ASS 155.63 </v>
      </c>
      <c r="B59" s="57" t="str">
        <f t="shared" si="7"/>
        <v>II</v>
      </c>
      <c r="C59" s="49">
        <f t="shared" si="8"/>
        <v>45579.421399999999</v>
      </c>
      <c r="D59" s="34" t="str">
        <f t="shared" si="9"/>
        <v>vis</v>
      </c>
      <c r="E59" s="58">
        <f>VLOOKUP(C59,'Active 1'!C$21:E$972,3,FALSE)</f>
        <v>3996.520776587337</v>
      </c>
      <c r="F59" s="57" t="s">
        <v>66</v>
      </c>
      <c r="G59" s="34" t="str">
        <f t="shared" si="10"/>
        <v>45579.4214</v>
      </c>
      <c r="H59" s="49">
        <f t="shared" si="11"/>
        <v>3996.5</v>
      </c>
      <c r="I59" s="59" t="s">
        <v>179</v>
      </c>
      <c r="J59" s="60" t="s">
        <v>180</v>
      </c>
      <c r="K59" s="59">
        <v>3996.5</v>
      </c>
      <c r="L59" s="59" t="s">
        <v>181</v>
      </c>
      <c r="M59" s="60" t="s">
        <v>175</v>
      </c>
      <c r="N59" s="60" t="s">
        <v>176</v>
      </c>
      <c r="O59" s="61" t="s">
        <v>177</v>
      </c>
      <c r="P59" s="61" t="s">
        <v>178</v>
      </c>
    </row>
    <row r="60" spans="1:16" ht="12.75" customHeight="1" thickBot="1" x14ac:dyDescent="0.25">
      <c r="A60" s="49" t="str">
        <f t="shared" si="6"/>
        <v>OEJV 0107 </v>
      </c>
      <c r="B60" s="57" t="str">
        <f t="shared" si="7"/>
        <v>II</v>
      </c>
      <c r="C60" s="49">
        <f t="shared" si="8"/>
        <v>54872.383699999998</v>
      </c>
      <c r="D60" s="34" t="str">
        <f t="shared" si="9"/>
        <v>vis</v>
      </c>
      <c r="E60" s="58" t="e">
        <f>VLOOKUP(C60,'Active 1'!C$21:E$972,3,FALSE)</f>
        <v>#N/A</v>
      </c>
      <c r="F60" s="57" t="s">
        <v>66</v>
      </c>
      <c r="G60" s="34" t="str">
        <f t="shared" si="10"/>
        <v>54872.3837</v>
      </c>
      <c r="H60" s="49">
        <f t="shared" si="11"/>
        <v>6242.5</v>
      </c>
      <c r="I60" s="59" t="s">
        <v>222</v>
      </c>
      <c r="J60" s="60" t="s">
        <v>223</v>
      </c>
      <c r="K60" s="59">
        <v>6242.5</v>
      </c>
      <c r="L60" s="59" t="s">
        <v>224</v>
      </c>
      <c r="M60" s="60" t="s">
        <v>204</v>
      </c>
      <c r="N60" s="60" t="s">
        <v>225</v>
      </c>
      <c r="O60" s="61" t="s">
        <v>226</v>
      </c>
      <c r="P60" s="62" t="s">
        <v>227</v>
      </c>
    </row>
    <row r="61" spans="1:16" ht="12.75" customHeight="1" thickBot="1" x14ac:dyDescent="0.25">
      <c r="A61" s="49" t="str">
        <f t="shared" si="6"/>
        <v>BAVM 212 </v>
      </c>
      <c r="B61" s="57" t="str">
        <f t="shared" si="7"/>
        <v>I</v>
      </c>
      <c r="C61" s="49">
        <f t="shared" si="8"/>
        <v>55064.572099999998</v>
      </c>
      <c r="D61" s="34" t="str">
        <f t="shared" si="9"/>
        <v>vis</v>
      </c>
      <c r="E61" s="58">
        <f>VLOOKUP(C61,'Active 1'!C$21:E$972,3,FALSE)</f>
        <v>6288.9544638303933</v>
      </c>
      <c r="F61" s="57" t="s">
        <v>66</v>
      </c>
      <c r="G61" s="34" t="str">
        <f t="shared" si="10"/>
        <v>55064.5721</v>
      </c>
      <c r="H61" s="49">
        <f t="shared" si="11"/>
        <v>6289</v>
      </c>
      <c r="I61" s="59" t="s">
        <v>228</v>
      </c>
      <c r="J61" s="60" t="s">
        <v>229</v>
      </c>
      <c r="K61" s="59">
        <v>6289</v>
      </c>
      <c r="L61" s="59" t="s">
        <v>230</v>
      </c>
      <c r="M61" s="60" t="s">
        <v>204</v>
      </c>
      <c r="N61" s="60" t="s">
        <v>231</v>
      </c>
      <c r="O61" s="61" t="s">
        <v>232</v>
      </c>
      <c r="P61" s="62" t="s">
        <v>233</v>
      </c>
    </row>
    <row r="62" spans="1:16" ht="12.75" customHeight="1" thickBot="1" x14ac:dyDescent="0.25">
      <c r="A62" s="49" t="str">
        <f t="shared" si="6"/>
        <v>BAVM 212 </v>
      </c>
      <c r="B62" s="57" t="str">
        <f t="shared" si="7"/>
        <v>II</v>
      </c>
      <c r="C62" s="49">
        <f t="shared" si="8"/>
        <v>55083.399400000002</v>
      </c>
      <c r="D62" s="34" t="str">
        <f t="shared" si="9"/>
        <v>vis</v>
      </c>
      <c r="E62" s="58">
        <f>VLOOKUP(C62,'Active 1'!C$21:E$972,3,FALSE)</f>
        <v>6293.5047696847687</v>
      </c>
      <c r="F62" s="57" t="s">
        <v>66</v>
      </c>
      <c r="G62" s="34" t="str">
        <f t="shared" si="10"/>
        <v>55083.3994</v>
      </c>
      <c r="H62" s="49">
        <f t="shared" si="11"/>
        <v>6293.5</v>
      </c>
      <c r="I62" s="59" t="s">
        <v>234</v>
      </c>
      <c r="J62" s="60" t="s">
        <v>235</v>
      </c>
      <c r="K62" s="59" t="s">
        <v>236</v>
      </c>
      <c r="L62" s="59" t="s">
        <v>237</v>
      </c>
      <c r="M62" s="60" t="s">
        <v>204</v>
      </c>
      <c r="N62" s="60" t="s">
        <v>231</v>
      </c>
      <c r="O62" s="61" t="s">
        <v>232</v>
      </c>
      <c r="P62" s="62" t="s">
        <v>233</v>
      </c>
    </row>
    <row r="63" spans="1:16" x14ac:dyDescent="0.2">
      <c r="B63" s="57"/>
      <c r="F63" s="57"/>
    </row>
    <row r="64" spans="1:16" x14ac:dyDescent="0.2">
      <c r="B64" s="57"/>
      <c r="F64" s="57"/>
    </row>
    <row r="65" spans="2:6" x14ac:dyDescent="0.2">
      <c r="B65" s="57"/>
      <c r="F65" s="57"/>
    </row>
    <row r="66" spans="2:6" x14ac:dyDescent="0.2">
      <c r="B66" s="57"/>
      <c r="F66" s="57"/>
    </row>
    <row r="67" spans="2:6" x14ac:dyDescent="0.2">
      <c r="B67" s="57"/>
      <c r="F67" s="57"/>
    </row>
    <row r="68" spans="2:6" x14ac:dyDescent="0.2">
      <c r="B68" s="57"/>
      <c r="F68" s="57"/>
    </row>
    <row r="69" spans="2:6" x14ac:dyDescent="0.2">
      <c r="B69" s="57"/>
      <c r="F69" s="57"/>
    </row>
    <row r="70" spans="2:6" x14ac:dyDescent="0.2">
      <c r="B70" s="57"/>
      <c r="F70" s="57"/>
    </row>
    <row r="71" spans="2:6" x14ac:dyDescent="0.2">
      <c r="B71" s="57"/>
      <c r="F71" s="57"/>
    </row>
    <row r="72" spans="2:6" x14ac:dyDescent="0.2">
      <c r="B72" s="57"/>
      <c r="F72" s="57"/>
    </row>
    <row r="73" spans="2:6" x14ac:dyDescent="0.2">
      <c r="B73" s="57"/>
      <c r="F73" s="57"/>
    </row>
    <row r="74" spans="2:6" x14ac:dyDescent="0.2">
      <c r="B74" s="57"/>
      <c r="F74" s="57"/>
    </row>
    <row r="75" spans="2:6" x14ac:dyDescent="0.2">
      <c r="B75" s="57"/>
      <c r="F75" s="57"/>
    </row>
    <row r="76" spans="2:6" x14ac:dyDescent="0.2">
      <c r="B76" s="57"/>
      <c r="F76" s="57"/>
    </row>
    <row r="77" spans="2:6" x14ac:dyDescent="0.2">
      <c r="B77" s="57"/>
      <c r="F77" s="57"/>
    </row>
    <row r="78" spans="2:6" x14ac:dyDescent="0.2">
      <c r="B78" s="57"/>
      <c r="F78" s="57"/>
    </row>
    <row r="79" spans="2:6" x14ac:dyDescent="0.2">
      <c r="B79" s="57"/>
      <c r="F79" s="57"/>
    </row>
    <row r="80" spans="2:6" x14ac:dyDescent="0.2">
      <c r="B80" s="57"/>
      <c r="F80" s="57"/>
    </row>
    <row r="81" spans="2:6" x14ac:dyDescent="0.2">
      <c r="B81" s="57"/>
      <c r="F81" s="57"/>
    </row>
    <row r="82" spans="2:6" x14ac:dyDescent="0.2">
      <c r="B82" s="57"/>
      <c r="F82" s="57"/>
    </row>
    <row r="83" spans="2:6" x14ac:dyDescent="0.2">
      <c r="B83" s="57"/>
      <c r="F83" s="57"/>
    </row>
    <row r="84" spans="2:6" x14ac:dyDescent="0.2">
      <c r="B84" s="57"/>
      <c r="F84" s="57"/>
    </row>
    <row r="85" spans="2:6" x14ac:dyDescent="0.2">
      <c r="B85" s="57"/>
      <c r="F85" s="57"/>
    </row>
    <row r="86" spans="2:6" x14ac:dyDescent="0.2">
      <c r="B86" s="57"/>
      <c r="F86" s="57"/>
    </row>
    <row r="87" spans="2:6" x14ac:dyDescent="0.2">
      <c r="B87" s="57"/>
      <c r="F87" s="57"/>
    </row>
    <row r="88" spans="2:6" x14ac:dyDescent="0.2">
      <c r="B88" s="57"/>
      <c r="F88" s="57"/>
    </row>
    <row r="89" spans="2:6" x14ac:dyDescent="0.2">
      <c r="B89" s="57"/>
      <c r="F89" s="57"/>
    </row>
    <row r="90" spans="2:6" x14ac:dyDescent="0.2">
      <c r="B90" s="57"/>
      <c r="F90" s="57"/>
    </row>
    <row r="91" spans="2:6" x14ac:dyDescent="0.2">
      <c r="B91" s="57"/>
      <c r="F91" s="57"/>
    </row>
    <row r="92" spans="2:6" x14ac:dyDescent="0.2">
      <c r="B92" s="57"/>
      <c r="F92" s="57"/>
    </row>
    <row r="93" spans="2:6" x14ac:dyDescent="0.2">
      <c r="B93" s="57"/>
      <c r="F93" s="57"/>
    </row>
    <row r="94" spans="2:6" x14ac:dyDescent="0.2">
      <c r="B94" s="57"/>
      <c r="F94" s="57"/>
    </row>
    <row r="95" spans="2:6" x14ac:dyDescent="0.2">
      <c r="B95" s="57"/>
      <c r="F95" s="57"/>
    </row>
    <row r="96" spans="2:6" x14ac:dyDescent="0.2">
      <c r="B96" s="57"/>
      <c r="F96" s="57"/>
    </row>
    <row r="97" spans="2:6" x14ac:dyDescent="0.2">
      <c r="B97" s="57"/>
      <c r="F97" s="57"/>
    </row>
    <row r="98" spans="2:6" x14ac:dyDescent="0.2">
      <c r="B98" s="57"/>
      <c r="F98" s="57"/>
    </row>
    <row r="99" spans="2:6" x14ac:dyDescent="0.2">
      <c r="B99" s="57"/>
      <c r="F99" s="57"/>
    </row>
    <row r="100" spans="2:6" x14ac:dyDescent="0.2">
      <c r="B100" s="57"/>
      <c r="F100" s="57"/>
    </row>
    <row r="101" spans="2:6" x14ac:dyDescent="0.2">
      <c r="B101" s="57"/>
      <c r="F101" s="57"/>
    </row>
    <row r="102" spans="2:6" x14ac:dyDescent="0.2">
      <c r="B102" s="57"/>
      <c r="F102" s="57"/>
    </row>
    <row r="103" spans="2:6" x14ac:dyDescent="0.2">
      <c r="B103" s="57"/>
      <c r="F103" s="57"/>
    </row>
    <row r="104" spans="2:6" x14ac:dyDescent="0.2">
      <c r="B104" s="57"/>
      <c r="F104" s="57"/>
    </row>
    <row r="105" spans="2:6" x14ac:dyDescent="0.2">
      <c r="B105" s="57"/>
      <c r="F105" s="57"/>
    </row>
    <row r="106" spans="2:6" x14ac:dyDescent="0.2">
      <c r="B106" s="57"/>
      <c r="F106" s="57"/>
    </row>
    <row r="107" spans="2:6" x14ac:dyDescent="0.2">
      <c r="B107" s="57"/>
      <c r="F107" s="57"/>
    </row>
    <row r="108" spans="2:6" x14ac:dyDescent="0.2">
      <c r="B108" s="57"/>
      <c r="F108" s="57"/>
    </row>
    <row r="109" spans="2:6" x14ac:dyDescent="0.2">
      <c r="B109" s="57"/>
      <c r="F109" s="57"/>
    </row>
    <row r="110" spans="2:6" x14ac:dyDescent="0.2">
      <c r="B110" s="57"/>
      <c r="F110" s="57"/>
    </row>
    <row r="111" spans="2:6" x14ac:dyDescent="0.2">
      <c r="B111" s="57"/>
      <c r="F111" s="57"/>
    </row>
    <row r="112" spans="2:6" x14ac:dyDescent="0.2">
      <c r="B112" s="57"/>
      <c r="F112" s="57"/>
    </row>
    <row r="113" spans="2:6" x14ac:dyDescent="0.2">
      <c r="B113" s="57"/>
      <c r="F113" s="57"/>
    </row>
    <row r="114" spans="2:6" x14ac:dyDescent="0.2">
      <c r="B114" s="57"/>
      <c r="F114" s="57"/>
    </row>
    <row r="115" spans="2:6" x14ac:dyDescent="0.2">
      <c r="B115" s="57"/>
      <c r="F115" s="57"/>
    </row>
    <row r="116" spans="2:6" x14ac:dyDescent="0.2">
      <c r="B116" s="57"/>
      <c r="F116" s="57"/>
    </row>
    <row r="117" spans="2:6" x14ac:dyDescent="0.2">
      <c r="B117" s="57"/>
      <c r="F117" s="57"/>
    </row>
    <row r="118" spans="2:6" x14ac:dyDescent="0.2">
      <c r="B118" s="57"/>
      <c r="F118" s="57"/>
    </row>
    <row r="119" spans="2:6" x14ac:dyDescent="0.2">
      <c r="B119" s="57"/>
      <c r="F119" s="57"/>
    </row>
    <row r="120" spans="2:6" x14ac:dyDescent="0.2">
      <c r="B120" s="57"/>
      <c r="F120" s="57"/>
    </row>
    <row r="121" spans="2:6" x14ac:dyDescent="0.2">
      <c r="B121" s="57"/>
      <c r="F121" s="57"/>
    </row>
    <row r="122" spans="2:6" x14ac:dyDescent="0.2">
      <c r="B122" s="57"/>
      <c r="F122" s="57"/>
    </row>
    <row r="123" spans="2:6" x14ac:dyDescent="0.2">
      <c r="B123" s="57"/>
      <c r="F123" s="57"/>
    </row>
    <row r="124" spans="2:6" x14ac:dyDescent="0.2">
      <c r="B124" s="57"/>
      <c r="F124" s="57"/>
    </row>
    <row r="125" spans="2:6" x14ac:dyDescent="0.2">
      <c r="B125" s="57"/>
      <c r="F125" s="57"/>
    </row>
    <row r="126" spans="2:6" x14ac:dyDescent="0.2">
      <c r="B126" s="57"/>
      <c r="F126" s="57"/>
    </row>
    <row r="127" spans="2:6" x14ac:dyDescent="0.2">
      <c r="B127" s="57"/>
      <c r="F127" s="57"/>
    </row>
    <row r="128" spans="2:6" x14ac:dyDescent="0.2">
      <c r="B128" s="57"/>
      <c r="F128" s="57"/>
    </row>
    <row r="129" spans="2:6" x14ac:dyDescent="0.2">
      <c r="B129" s="57"/>
      <c r="F129" s="57"/>
    </row>
    <row r="130" spans="2:6" x14ac:dyDescent="0.2">
      <c r="B130" s="57"/>
      <c r="F130" s="57"/>
    </row>
    <row r="131" spans="2:6" x14ac:dyDescent="0.2">
      <c r="B131" s="57"/>
      <c r="F131" s="57"/>
    </row>
    <row r="132" spans="2:6" x14ac:dyDescent="0.2">
      <c r="B132" s="57"/>
      <c r="F132" s="57"/>
    </row>
    <row r="133" spans="2:6" x14ac:dyDescent="0.2">
      <c r="B133" s="57"/>
      <c r="F133" s="57"/>
    </row>
    <row r="134" spans="2:6" x14ac:dyDescent="0.2">
      <c r="B134" s="57"/>
      <c r="F134" s="57"/>
    </row>
    <row r="135" spans="2:6" x14ac:dyDescent="0.2">
      <c r="B135" s="57"/>
      <c r="F135" s="57"/>
    </row>
    <row r="136" spans="2:6" x14ac:dyDescent="0.2">
      <c r="B136" s="57"/>
      <c r="F136" s="57"/>
    </row>
    <row r="137" spans="2:6" x14ac:dyDescent="0.2">
      <c r="B137" s="57"/>
      <c r="F137" s="57"/>
    </row>
    <row r="138" spans="2:6" x14ac:dyDescent="0.2">
      <c r="B138" s="57"/>
      <c r="F138" s="57"/>
    </row>
    <row r="139" spans="2:6" x14ac:dyDescent="0.2">
      <c r="B139" s="57"/>
      <c r="F139" s="57"/>
    </row>
    <row r="140" spans="2:6" x14ac:dyDescent="0.2">
      <c r="B140" s="57"/>
      <c r="F140" s="57"/>
    </row>
    <row r="141" spans="2:6" x14ac:dyDescent="0.2">
      <c r="B141" s="57"/>
      <c r="F141" s="57"/>
    </row>
    <row r="142" spans="2:6" x14ac:dyDescent="0.2">
      <c r="B142" s="57"/>
      <c r="F142" s="57"/>
    </row>
    <row r="143" spans="2:6" x14ac:dyDescent="0.2">
      <c r="B143" s="57"/>
      <c r="F143" s="57"/>
    </row>
    <row r="144" spans="2:6" x14ac:dyDescent="0.2">
      <c r="B144" s="57"/>
      <c r="F144" s="57"/>
    </row>
    <row r="145" spans="2:6" x14ac:dyDescent="0.2">
      <c r="B145" s="57"/>
      <c r="F145" s="57"/>
    </row>
    <row r="146" spans="2:6" x14ac:dyDescent="0.2">
      <c r="B146" s="57"/>
      <c r="F146" s="57"/>
    </row>
    <row r="147" spans="2:6" x14ac:dyDescent="0.2">
      <c r="B147" s="57"/>
      <c r="F147" s="57"/>
    </row>
    <row r="148" spans="2:6" x14ac:dyDescent="0.2">
      <c r="B148" s="57"/>
      <c r="F148" s="57"/>
    </row>
    <row r="149" spans="2:6" x14ac:dyDescent="0.2">
      <c r="B149" s="57"/>
      <c r="F149" s="57"/>
    </row>
    <row r="150" spans="2:6" x14ac:dyDescent="0.2">
      <c r="B150" s="57"/>
      <c r="F150" s="57"/>
    </row>
    <row r="151" spans="2:6" x14ac:dyDescent="0.2">
      <c r="B151" s="57"/>
      <c r="F151" s="57"/>
    </row>
    <row r="152" spans="2:6" x14ac:dyDescent="0.2">
      <c r="B152" s="57"/>
      <c r="F152" s="57"/>
    </row>
    <row r="153" spans="2:6" x14ac:dyDescent="0.2">
      <c r="B153" s="57"/>
      <c r="F153" s="57"/>
    </row>
    <row r="154" spans="2:6" x14ac:dyDescent="0.2">
      <c r="B154" s="57"/>
      <c r="F154" s="57"/>
    </row>
    <row r="155" spans="2:6" x14ac:dyDescent="0.2">
      <c r="B155" s="57"/>
      <c r="F155" s="57"/>
    </row>
    <row r="156" spans="2:6" x14ac:dyDescent="0.2">
      <c r="B156" s="57"/>
      <c r="F156" s="57"/>
    </row>
    <row r="157" spans="2:6" x14ac:dyDescent="0.2">
      <c r="B157" s="57"/>
      <c r="F157" s="57"/>
    </row>
    <row r="158" spans="2:6" x14ac:dyDescent="0.2">
      <c r="B158" s="57"/>
      <c r="F158" s="57"/>
    </row>
    <row r="159" spans="2:6" x14ac:dyDescent="0.2">
      <c r="B159" s="57"/>
      <c r="F159" s="57"/>
    </row>
    <row r="160" spans="2:6" x14ac:dyDescent="0.2">
      <c r="B160" s="57"/>
      <c r="F160" s="57"/>
    </row>
    <row r="161" spans="2:6" x14ac:dyDescent="0.2">
      <c r="B161" s="57"/>
      <c r="F161" s="57"/>
    </row>
    <row r="162" spans="2:6" x14ac:dyDescent="0.2">
      <c r="B162" s="57"/>
      <c r="F162" s="57"/>
    </row>
    <row r="163" spans="2:6" x14ac:dyDescent="0.2">
      <c r="B163" s="57"/>
      <c r="F163" s="57"/>
    </row>
    <row r="164" spans="2:6" x14ac:dyDescent="0.2">
      <c r="B164" s="57"/>
      <c r="F164" s="57"/>
    </row>
    <row r="165" spans="2:6" x14ac:dyDescent="0.2">
      <c r="B165" s="57"/>
      <c r="F165" s="57"/>
    </row>
    <row r="166" spans="2:6" x14ac:dyDescent="0.2">
      <c r="B166" s="57"/>
      <c r="F166" s="57"/>
    </row>
    <row r="167" spans="2:6" x14ac:dyDescent="0.2">
      <c r="B167" s="57"/>
      <c r="F167" s="57"/>
    </row>
    <row r="168" spans="2:6" x14ac:dyDescent="0.2">
      <c r="B168" s="57"/>
      <c r="F168" s="57"/>
    </row>
    <row r="169" spans="2:6" x14ac:dyDescent="0.2">
      <c r="B169" s="57"/>
      <c r="F169" s="57"/>
    </row>
    <row r="170" spans="2:6" x14ac:dyDescent="0.2">
      <c r="B170" s="57"/>
      <c r="F170" s="57"/>
    </row>
    <row r="171" spans="2:6" x14ac:dyDescent="0.2">
      <c r="B171" s="57"/>
      <c r="F171" s="57"/>
    </row>
    <row r="172" spans="2:6" x14ac:dyDescent="0.2">
      <c r="B172" s="57"/>
      <c r="F172" s="57"/>
    </row>
    <row r="173" spans="2:6" x14ac:dyDescent="0.2">
      <c r="B173" s="57"/>
      <c r="F173" s="57"/>
    </row>
    <row r="174" spans="2:6" x14ac:dyDescent="0.2">
      <c r="B174" s="57"/>
      <c r="F174" s="57"/>
    </row>
    <row r="175" spans="2:6" x14ac:dyDescent="0.2">
      <c r="B175" s="57"/>
      <c r="F175" s="57"/>
    </row>
    <row r="176" spans="2:6" x14ac:dyDescent="0.2">
      <c r="B176" s="57"/>
      <c r="F176" s="57"/>
    </row>
    <row r="177" spans="2:6" x14ac:dyDescent="0.2">
      <c r="B177" s="57"/>
      <c r="F177" s="57"/>
    </row>
    <row r="178" spans="2:6" x14ac:dyDescent="0.2">
      <c r="B178" s="57"/>
      <c r="F178" s="57"/>
    </row>
    <row r="179" spans="2:6" x14ac:dyDescent="0.2">
      <c r="B179" s="57"/>
      <c r="F179" s="57"/>
    </row>
    <row r="180" spans="2:6" x14ac:dyDescent="0.2">
      <c r="B180" s="57"/>
      <c r="F180" s="57"/>
    </row>
    <row r="181" spans="2:6" x14ac:dyDescent="0.2">
      <c r="B181" s="57"/>
      <c r="F181" s="57"/>
    </row>
    <row r="182" spans="2:6" x14ac:dyDescent="0.2">
      <c r="B182" s="57"/>
      <c r="F182" s="57"/>
    </row>
    <row r="183" spans="2:6" x14ac:dyDescent="0.2">
      <c r="B183" s="57"/>
      <c r="F183" s="57"/>
    </row>
    <row r="184" spans="2:6" x14ac:dyDescent="0.2">
      <c r="B184" s="57"/>
      <c r="F184" s="57"/>
    </row>
    <row r="185" spans="2:6" x14ac:dyDescent="0.2">
      <c r="B185" s="57"/>
      <c r="F185" s="57"/>
    </row>
    <row r="186" spans="2:6" x14ac:dyDescent="0.2">
      <c r="B186" s="57"/>
      <c r="F186" s="57"/>
    </row>
    <row r="187" spans="2:6" x14ac:dyDescent="0.2">
      <c r="B187" s="57"/>
      <c r="F187" s="57"/>
    </row>
    <row r="188" spans="2:6" x14ac:dyDescent="0.2">
      <c r="B188" s="57"/>
      <c r="F188" s="57"/>
    </row>
    <row r="189" spans="2:6" x14ac:dyDescent="0.2">
      <c r="B189" s="57"/>
      <c r="F189" s="57"/>
    </row>
    <row r="190" spans="2:6" x14ac:dyDescent="0.2">
      <c r="B190" s="57"/>
      <c r="F190" s="57"/>
    </row>
    <row r="191" spans="2:6" x14ac:dyDescent="0.2">
      <c r="B191" s="57"/>
      <c r="F191" s="57"/>
    </row>
    <row r="192" spans="2:6" x14ac:dyDescent="0.2">
      <c r="B192" s="57"/>
      <c r="F192" s="57"/>
    </row>
    <row r="193" spans="2:6" x14ac:dyDescent="0.2">
      <c r="B193" s="57"/>
      <c r="F193" s="57"/>
    </row>
    <row r="194" spans="2:6" x14ac:dyDescent="0.2">
      <c r="B194" s="57"/>
      <c r="F194" s="57"/>
    </row>
    <row r="195" spans="2:6" x14ac:dyDescent="0.2">
      <c r="B195" s="57"/>
      <c r="F195" s="57"/>
    </row>
    <row r="196" spans="2:6" x14ac:dyDescent="0.2">
      <c r="B196" s="57"/>
      <c r="F196" s="57"/>
    </row>
    <row r="197" spans="2:6" x14ac:dyDescent="0.2">
      <c r="B197" s="57"/>
      <c r="F197" s="57"/>
    </row>
    <row r="198" spans="2:6" x14ac:dyDescent="0.2">
      <c r="B198" s="57"/>
      <c r="F198" s="57"/>
    </row>
    <row r="199" spans="2:6" x14ac:dyDescent="0.2">
      <c r="B199" s="57"/>
      <c r="F199" s="57"/>
    </row>
    <row r="200" spans="2:6" x14ac:dyDescent="0.2">
      <c r="B200" s="57"/>
      <c r="F200" s="57"/>
    </row>
    <row r="201" spans="2:6" x14ac:dyDescent="0.2">
      <c r="B201" s="57"/>
      <c r="F201" s="57"/>
    </row>
    <row r="202" spans="2:6" x14ac:dyDescent="0.2">
      <c r="B202" s="57"/>
      <c r="F202" s="57"/>
    </row>
    <row r="203" spans="2:6" x14ac:dyDescent="0.2">
      <c r="B203" s="57"/>
      <c r="F203" s="57"/>
    </row>
    <row r="204" spans="2:6" x14ac:dyDescent="0.2">
      <c r="B204" s="57"/>
      <c r="F204" s="57"/>
    </row>
    <row r="205" spans="2:6" x14ac:dyDescent="0.2">
      <c r="B205" s="57"/>
      <c r="F205" s="57"/>
    </row>
    <row r="206" spans="2:6" x14ac:dyDescent="0.2">
      <c r="B206" s="57"/>
      <c r="F206" s="57"/>
    </row>
    <row r="207" spans="2:6" x14ac:dyDescent="0.2">
      <c r="B207" s="57"/>
      <c r="F207" s="57"/>
    </row>
    <row r="208" spans="2:6" x14ac:dyDescent="0.2">
      <c r="B208" s="57"/>
      <c r="F208" s="57"/>
    </row>
    <row r="209" spans="2:6" x14ac:dyDescent="0.2">
      <c r="B209" s="57"/>
      <c r="F209" s="57"/>
    </row>
    <row r="210" spans="2:6" x14ac:dyDescent="0.2">
      <c r="B210" s="57"/>
      <c r="F210" s="57"/>
    </row>
    <row r="211" spans="2:6" x14ac:dyDescent="0.2">
      <c r="B211" s="57"/>
      <c r="F211" s="57"/>
    </row>
    <row r="212" spans="2:6" x14ac:dyDescent="0.2">
      <c r="B212" s="57"/>
      <c r="F212" s="57"/>
    </row>
    <row r="213" spans="2:6" x14ac:dyDescent="0.2">
      <c r="B213" s="57"/>
      <c r="F213" s="57"/>
    </row>
    <row r="214" spans="2:6" x14ac:dyDescent="0.2">
      <c r="B214" s="57"/>
      <c r="F214" s="57"/>
    </row>
    <row r="215" spans="2:6" x14ac:dyDescent="0.2">
      <c r="B215" s="57"/>
      <c r="F215" s="57"/>
    </row>
    <row r="216" spans="2:6" x14ac:dyDescent="0.2">
      <c r="B216" s="57"/>
      <c r="F216" s="57"/>
    </row>
    <row r="217" spans="2:6" x14ac:dyDescent="0.2">
      <c r="B217" s="57"/>
      <c r="F217" s="57"/>
    </row>
    <row r="218" spans="2:6" x14ac:dyDescent="0.2">
      <c r="B218" s="57"/>
      <c r="F218" s="57"/>
    </row>
    <row r="219" spans="2:6" x14ac:dyDescent="0.2">
      <c r="B219" s="57"/>
      <c r="F219" s="57"/>
    </row>
    <row r="220" spans="2:6" x14ac:dyDescent="0.2">
      <c r="B220" s="57"/>
      <c r="F220" s="57"/>
    </row>
    <row r="221" spans="2:6" x14ac:dyDescent="0.2">
      <c r="B221" s="57"/>
      <c r="F221" s="57"/>
    </row>
    <row r="222" spans="2:6" x14ac:dyDescent="0.2">
      <c r="B222" s="57"/>
      <c r="F222" s="57"/>
    </row>
    <row r="223" spans="2:6" x14ac:dyDescent="0.2">
      <c r="B223" s="57"/>
      <c r="F223" s="57"/>
    </row>
    <row r="224" spans="2:6" x14ac:dyDescent="0.2">
      <c r="B224" s="57"/>
      <c r="F224" s="57"/>
    </row>
    <row r="225" spans="2:6" x14ac:dyDescent="0.2">
      <c r="B225" s="57"/>
      <c r="F225" s="57"/>
    </row>
    <row r="226" spans="2:6" x14ac:dyDescent="0.2">
      <c r="B226" s="57"/>
      <c r="F226" s="57"/>
    </row>
    <row r="227" spans="2:6" x14ac:dyDescent="0.2">
      <c r="B227" s="57"/>
      <c r="F227" s="57"/>
    </row>
    <row r="228" spans="2:6" x14ac:dyDescent="0.2">
      <c r="B228" s="57"/>
      <c r="F228" s="57"/>
    </row>
    <row r="229" spans="2:6" x14ac:dyDescent="0.2">
      <c r="B229" s="57"/>
      <c r="F229" s="57"/>
    </row>
    <row r="230" spans="2:6" x14ac:dyDescent="0.2">
      <c r="B230" s="57"/>
      <c r="F230" s="57"/>
    </row>
    <row r="231" spans="2:6" x14ac:dyDescent="0.2">
      <c r="B231" s="57"/>
      <c r="F231" s="57"/>
    </row>
    <row r="232" spans="2:6" x14ac:dyDescent="0.2">
      <c r="B232" s="57"/>
      <c r="F232" s="57"/>
    </row>
    <row r="233" spans="2:6" x14ac:dyDescent="0.2">
      <c r="B233" s="57"/>
      <c r="F233" s="57"/>
    </row>
    <row r="234" spans="2:6" x14ac:dyDescent="0.2">
      <c r="B234" s="57"/>
      <c r="F234" s="57"/>
    </row>
    <row r="235" spans="2:6" x14ac:dyDescent="0.2">
      <c r="B235" s="57"/>
      <c r="F235" s="57"/>
    </row>
    <row r="236" spans="2:6" x14ac:dyDescent="0.2">
      <c r="B236" s="57"/>
      <c r="F236" s="57"/>
    </row>
    <row r="237" spans="2:6" x14ac:dyDescent="0.2">
      <c r="B237" s="57"/>
      <c r="F237" s="57"/>
    </row>
    <row r="238" spans="2:6" x14ac:dyDescent="0.2">
      <c r="B238" s="57"/>
      <c r="F238" s="57"/>
    </row>
    <row r="239" spans="2:6" x14ac:dyDescent="0.2">
      <c r="B239" s="57"/>
      <c r="F239" s="57"/>
    </row>
    <row r="240" spans="2:6" x14ac:dyDescent="0.2">
      <c r="B240" s="57"/>
      <c r="F240" s="57"/>
    </row>
    <row r="241" spans="2:6" x14ac:dyDescent="0.2">
      <c r="B241" s="57"/>
      <c r="F241" s="57"/>
    </row>
    <row r="242" spans="2:6" x14ac:dyDescent="0.2">
      <c r="B242" s="57"/>
      <c r="F242" s="57"/>
    </row>
    <row r="243" spans="2:6" x14ac:dyDescent="0.2">
      <c r="B243" s="57"/>
      <c r="F243" s="57"/>
    </row>
    <row r="244" spans="2:6" x14ac:dyDescent="0.2">
      <c r="B244" s="57"/>
      <c r="F244" s="57"/>
    </row>
    <row r="245" spans="2:6" x14ac:dyDescent="0.2">
      <c r="B245" s="57"/>
      <c r="F245" s="57"/>
    </row>
    <row r="246" spans="2:6" x14ac:dyDescent="0.2">
      <c r="B246" s="57"/>
      <c r="F246" s="57"/>
    </row>
    <row r="247" spans="2:6" x14ac:dyDescent="0.2">
      <c r="B247" s="57"/>
      <c r="F247" s="57"/>
    </row>
    <row r="248" spans="2:6" x14ac:dyDescent="0.2">
      <c r="B248" s="57"/>
      <c r="F248" s="57"/>
    </row>
    <row r="249" spans="2:6" x14ac:dyDescent="0.2">
      <c r="B249" s="57"/>
      <c r="F249" s="57"/>
    </row>
    <row r="250" spans="2:6" x14ac:dyDescent="0.2">
      <c r="B250" s="57"/>
      <c r="F250" s="57"/>
    </row>
    <row r="251" spans="2:6" x14ac:dyDescent="0.2">
      <c r="B251" s="57"/>
      <c r="F251" s="57"/>
    </row>
    <row r="252" spans="2:6" x14ac:dyDescent="0.2">
      <c r="B252" s="57"/>
      <c r="F252" s="57"/>
    </row>
    <row r="253" spans="2:6" x14ac:dyDescent="0.2">
      <c r="B253" s="57"/>
      <c r="F253" s="57"/>
    </row>
    <row r="254" spans="2:6" x14ac:dyDescent="0.2">
      <c r="B254" s="57"/>
      <c r="F254" s="57"/>
    </row>
    <row r="255" spans="2:6" x14ac:dyDescent="0.2">
      <c r="B255" s="57"/>
      <c r="F255" s="57"/>
    </row>
    <row r="256" spans="2:6" x14ac:dyDescent="0.2">
      <c r="B256" s="57"/>
      <c r="F256" s="57"/>
    </row>
    <row r="257" spans="2:6" x14ac:dyDescent="0.2">
      <c r="B257" s="57"/>
      <c r="F257" s="57"/>
    </row>
    <row r="258" spans="2:6" x14ac:dyDescent="0.2">
      <c r="B258" s="57"/>
      <c r="F258" s="57"/>
    </row>
    <row r="259" spans="2:6" x14ac:dyDescent="0.2">
      <c r="B259" s="57"/>
      <c r="F259" s="57"/>
    </row>
    <row r="260" spans="2:6" x14ac:dyDescent="0.2">
      <c r="B260" s="57"/>
      <c r="F260" s="57"/>
    </row>
    <row r="261" spans="2:6" x14ac:dyDescent="0.2">
      <c r="B261" s="57"/>
      <c r="F261" s="57"/>
    </row>
    <row r="262" spans="2:6" x14ac:dyDescent="0.2">
      <c r="B262" s="57"/>
      <c r="F262" s="57"/>
    </row>
    <row r="263" spans="2:6" x14ac:dyDescent="0.2">
      <c r="B263" s="57"/>
      <c r="F263" s="57"/>
    </row>
    <row r="264" spans="2:6" x14ac:dyDescent="0.2">
      <c r="B264" s="57"/>
      <c r="F264" s="57"/>
    </row>
    <row r="265" spans="2:6" x14ac:dyDescent="0.2">
      <c r="B265" s="57"/>
      <c r="F265" s="57"/>
    </row>
    <row r="266" spans="2:6" x14ac:dyDescent="0.2">
      <c r="B266" s="57"/>
      <c r="F266" s="57"/>
    </row>
    <row r="267" spans="2:6" x14ac:dyDescent="0.2">
      <c r="B267" s="57"/>
      <c r="F267" s="57"/>
    </row>
    <row r="268" spans="2:6" x14ac:dyDescent="0.2">
      <c r="B268" s="57"/>
      <c r="F268" s="57"/>
    </row>
    <row r="269" spans="2:6" x14ac:dyDescent="0.2">
      <c r="B269" s="57"/>
      <c r="F269" s="57"/>
    </row>
    <row r="270" spans="2:6" x14ac:dyDescent="0.2">
      <c r="B270" s="57"/>
      <c r="F270" s="57"/>
    </row>
    <row r="271" spans="2:6" x14ac:dyDescent="0.2">
      <c r="B271" s="57"/>
      <c r="F271" s="57"/>
    </row>
    <row r="272" spans="2:6" x14ac:dyDescent="0.2">
      <c r="B272" s="57"/>
      <c r="F272" s="57"/>
    </row>
    <row r="273" spans="2:6" x14ac:dyDescent="0.2">
      <c r="B273" s="57"/>
      <c r="F273" s="57"/>
    </row>
    <row r="274" spans="2:6" x14ac:dyDescent="0.2">
      <c r="B274" s="57"/>
      <c r="F274" s="57"/>
    </row>
    <row r="275" spans="2:6" x14ac:dyDescent="0.2">
      <c r="B275" s="57"/>
      <c r="F275" s="57"/>
    </row>
    <row r="276" spans="2:6" x14ac:dyDescent="0.2">
      <c r="B276" s="57"/>
      <c r="F276" s="57"/>
    </row>
    <row r="277" spans="2:6" x14ac:dyDescent="0.2">
      <c r="B277" s="57"/>
      <c r="F277" s="57"/>
    </row>
    <row r="278" spans="2:6" x14ac:dyDescent="0.2">
      <c r="B278" s="57"/>
      <c r="F278" s="57"/>
    </row>
    <row r="279" spans="2:6" x14ac:dyDescent="0.2">
      <c r="B279" s="57"/>
      <c r="F279" s="57"/>
    </row>
    <row r="280" spans="2:6" x14ac:dyDescent="0.2">
      <c r="B280" s="57"/>
      <c r="F280" s="57"/>
    </row>
    <row r="281" spans="2:6" x14ac:dyDescent="0.2">
      <c r="B281" s="57"/>
      <c r="F281" s="57"/>
    </row>
    <row r="282" spans="2:6" x14ac:dyDescent="0.2">
      <c r="B282" s="57"/>
      <c r="F282" s="57"/>
    </row>
    <row r="283" spans="2:6" x14ac:dyDescent="0.2">
      <c r="B283" s="57"/>
      <c r="F283" s="57"/>
    </row>
    <row r="284" spans="2:6" x14ac:dyDescent="0.2">
      <c r="B284" s="57"/>
      <c r="F284" s="57"/>
    </row>
    <row r="285" spans="2:6" x14ac:dyDescent="0.2">
      <c r="B285" s="57"/>
      <c r="F285" s="57"/>
    </row>
    <row r="286" spans="2:6" x14ac:dyDescent="0.2">
      <c r="B286" s="57"/>
      <c r="F286" s="57"/>
    </row>
    <row r="287" spans="2:6" x14ac:dyDescent="0.2">
      <c r="B287" s="57"/>
      <c r="F287" s="57"/>
    </row>
    <row r="288" spans="2:6" x14ac:dyDescent="0.2">
      <c r="B288" s="57"/>
      <c r="F288" s="57"/>
    </row>
    <row r="289" spans="2:6" x14ac:dyDescent="0.2">
      <c r="B289" s="57"/>
      <c r="F289" s="57"/>
    </row>
    <row r="290" spans="2:6" x14ac:dyDescent="0.2">
      <c r="B290" s="57"/>
      <c r="F290" s="57"/>
    </row>
    <row r="291" spans="2:6" x14ac:dyDescent="0.2">
      <c r="B291" s="57"/>
      <c r="F291" s="57"/>
    </row>
    <row r="292" spans="2:6" x14ac:dyDescent="0.2">
      <c r="B292" s="57"/>
      <c r="F292" s="57"/>
    </row>
    <row r="293" spans="2:6" x14ac:dyDescent="0.2">
      <c r="B293" s="57"/>
      <c r="F293" s="57"/>
    </row>
    <row r="294" spans="2:6" x14ac:dyDescent="0.2">
      <c r="B294" s="57"/>
      <c r="F294" s="57"/>
    </row>
    <row r="295" spans="2:6" x14ac:dyDescent="0.2">
      <c r="B295" s="57"/>
      <c r="F295" s="57"/>
    </row>
    <row r="296" spans="2:6" x14ac:dyDescent="0.2">
      <c r="B296" s="57"/>
      <c r="F296" s="57"/>
    </row>
    <row r="297" spans="2:6" x14ac:dyDescent="0.2">
      <c r="B297" s="57"/>
      <c r="F297" s="57"/>
    </row>
    <row r="298" spans="2:6" x14ac:dyDescent="0.2">
      <c r="B298" s="57"/>
      <c r="F298" s="57"/>
    </row>
    <row r="299" spans="2:6" x14ac:dyDescent="0.2">
      <c r="B299" s="57"/>
      <c r="F299" s="57"/>
    </row>
    <row r="300" spans="2:6" x14ac:dyDescent="0.2">
      <c r="B300" s="57"/>
      <c r="F300" s="57"/>
    </row>
    <row r="301" spans="2:6" x14ac:dyDescent="0.2">
      <c r="B301" s="57"/>
      <c r="F301" s="57"/>
    </row>
    <row r="302" spans="2:6" x14ac:dyDescent="0.2">
      <c r="B302" s="57"/>
      <c r="F302" s="57"/>
    </row>
    <row r="303" spans="2:6" x14ac:dyDescent="0.2">
      <c r="B303" s="57"/>
      <c r="F303" s="57"/>
    </row>
    <row r="304" spans="2:6" x14ac:dyDescent="0.2">
      <c r="B304" s="57"/>
      <c r="F304" s="57"/>
    </row>
    <row r="305" spans="2:6" x14ac:dyDescent="0.2">
      <c r="B305" s="57"/>
      <c r="F305" s="57"/>
    </row>
    <row r="306" spans="2:6" x14ac:dyDescent="0.2">
      <c r="B306" s="57"/>
      <c r="F306" s="57"/>
    </row>
    <row r="307" spans="2:6" x14ac:dyDescent="0.2">
      <c r="B307" s="57"/>
      <c r="F307" s="57"/>
    </row>
    <row r="308" spans="2:6" x14ac:dyDescent="0.2">
      <c r="B308" s="57"/>
      <c r="F308" s="57"/>
    </row>
    <row r="309" spans="2:6" x14ac:dyDescent="0.2">
      <c r="B309" s="57"/>
      <c r="F309" s="57"/>
    </row>
    <row r="310" spans="2:6" x14ac:dyDescent="0.2">
      <c r="B310" s="57"/>
      <c r="F310" s="57"/>
    </row>
    <row r="311" spans="2:6" x14ac:dyDescent="0.2">
      <c r="B311" s="57"/>
      <c r="F311" s="57"/>
    </row>
    <row r="312" spans="2:6" x14ac:dyDescent="0.2">
      <c r="B312" s="57"/>
      <c r="F312" s="57"/>
    </row>
    <row r="313" spans="2:6" x14ac:dyDescent="0.2">
      <c r="B313" s="57"/>
      <c r="F313" s="57"/>
    </row>
    <row r="314" spans="2:6" x14ac:dyDescent="0.2">
      <c r="B314" s="57"/>
      <c r="F314" s="57"/>
    </row>
    <row r="315" spans="2:6" x14ac:dyDescent="0.2">
      <c r="B315" s="57"/>
      <c r="F315" s="57"/>
    </row>
    <row r="316" spans="2:6" x14ac:dyDescent="0.2">
      <c r="B316" s="57"/>
      <c r="F316" s="57"/>
    </row>
    <row r="317" spans="2:6" x14ac:dyDescent="0.2">
      <c r="B317" s="57"/>
      <c r="F317" s="57"/>
    </row>
    <row r="318" spans="2:6" x14ac:dyDescent="0.2">
      <c r="B318" s="57"/>
      <c r="F318" s="57"/>
    </row>
    <row r="319" spans="2:6" x14ac:dyDescent="0.2">
      <c r="B319" s="57"/>
      <c r="F319" s="57"/>
    </row>
    <row r="320" spans="2:6" x14ac:dyDescent="0.2">
      <c r="B320" s="57"/>
      <c r="F320" s="57"/>
    </row>
    <row r="321" spans="2:6" x14ac:dyDescent="0.2">
      <c r="B321" s="57"/>
      <c r="F321" s="57"/>
    </row>
    <row r="322" spans="2:6" x14ac:dyDescent="0.2">
      <c r="B322" s="57"/>
      <c r="F322" s="57"/>
    </row>
    <row r="323" spans="2:6" x14ac:dyDescent="0.2">
      <c r="B323" s="57"/>
      <c r="F323" s="57"/>
    </row>
    <row r="324" spans="2:6" x14ac:dyDescent="0.2">
      <c r="B324" s="57"/>
      <c r="F324" s="57"/>
    </row>
    <row r="325" spans="2:6" x14ac:dyDescent="0.2">
      <c r="B325" s="57"/>
      <c r="F325" s="57"/>
    </row>
    <row r="326" spans="2:6" x14ac:dyDescent="0.2">
      <c r="B326" s="57"/>
      <c r="F326" s="57"/>
    </row>
    <row r="327" spans="2:6" x14ac:dyDescent="0.2">
      <c r="B327" s="57"/>
      <c r="F327" s="57"/>
    </row>
    <row r="328" spans="2:6" x14ac:dyDescent="0.2">
      <c r="B328" s="57"/>
      <c r="F328" s="57"/>
    </row>
    <row r="329" spans="2:6" x14ac:dyDescent="0.2">
      <c r="B329" s="57"/>
      <c r="F329" s="57"/>
    </row>
    <row r="330" spans="2:6" x14ac:dyDescent="0.2">
      <c r="B330" s="57"/>
      <c r="F330" s="57"/>
    </row>
    <row r="331" spans="2:6" x14ac:dyDescent="0.2">
      <c r="B331" s="57"/>
      <c r="F331" s="57"/>
    </row>
    <row r="332" spans="2:6" x14ac:dyDescent="0.2">
      <c r="B332" s="57"/>
      <c r="F332" s="57"/>
    </row>
    <row r="333" spans="2:6" x14ac:dyDescent="0.2">
      <c r="B333" s="57"/>
      <c r="F333" s="57"/>
    </row>
    <row r="334" spans="2:6" x14ac:dyDescent="0.2">
      <c r="B334" s="57"/>
      <c r="F334" s="57"/>
    </row>
    <row r="335" spans="2:6" x14ac:dyDescent="0.2">
      <c r="B335" s="57"/>
      <c r="F335" s="57"/>
    </row>
    <row r="336" spans="2:6" x14ac:dyDescent="0.2">
      <c r="B336" s="57"/>
      <c r="F336" s="57"/>
    </row>
    <row r="337" spans="2:6" x14ac:dyDescent="0.2">
      <c r="B337" s="57"/>
      <c r="F337" s="57"/>
    </row>
    <row r="338" spans="2:6" x14ac:dyDescent="0.2">
      <c r="B338" s="57"/>
      <c r="F338" s="57"/>
    </row>
    <row r="339" spans="2:6" x14ac:dyDescent="0.2">
      <c r="B339" s="57"/>
      <c r="F339" s="57"/>
    </row>
    <row r="340" spans="2:6" x14ac:dyDescent="0.2">
      <c r="B340" s="57"/>
      <c r="F340" s="57"/>
    </row>
    <row r="341" spans="2:6" x14ac:dyDescent="0.2">
      <c r="B341" s="57"/>
      <c r="F341" s="57"/>
    </row>
    <row r="342" spans="2:6" x14ac:dyDescent="0.2">
      <c r="B342" s="57"/>
      <c r="F342" s="57"/>
    </row>
    <row r="343" spans="2:6" x14ac:dyDescent="0.2">
      <c r="B343" s="57"/>
      <c r="F343" s="57"/>
    </row>
    <row r="344" spans="2:6" x14ac:dyDescent="0.2">
      <c r="B344" s="57"/>
      <c r="F344" s="57"/>
    </row>
    <row r="345" spans="2:6" x14ac:dyDescent="0.2">
      <c r="B345" s="57"/>
      <c r="F345" s="57"/>
    </row>
    <row r="346" spans="2:6" x14ac:dyDescent="0.2">
      <c r="B346" s="57"/>
      <c r="F346" s="57"/>
    </row>
    <row r="347" spans="2:6" x14ac:dyDescent="0.2">
      <c r="B347" s="57"/>
      <c r="F347" s="57"/>
    </row>
    <row r="348" spans="2:6" x14ac:dyDescent="0.2">
      <c r="B348" s="57"/>
      <c r="F348" s="57"/>
    </row>
    <row r="349" spans="2:6" x14ac:dyDescent="0.2">
      <c r="B349" s="57"/>
      <c r="F349" s="57"/>
    </row>
    <row r="350" spans="2:6" x14ac:dyDescent="0.2">
      <c r="B350" s="57"/>
      <c r="F350" s="57"/>
    </row>
    <row r="351" spans="2:6" x14ac:dyDescent="0.2">
      <c r="B351" s="57"/>
      <c r="F351" s="57"/>
    </row>
    <row r="352" spans="2:6" x14ac:dyDescent="0.2">
      <c r="B352" s="57"/>
      <c r="F352" s="57"/>
    </row>
    <row r="353" spans="2:6" x14ac:dyDescent="0.2">
      <c r="B353" s="57"/>
      <c r="F353" s="57"/>
    </row>
    <row r="354" spans="2:6" x14ac:dyDescent="0.2">
      <c r="B354" s="57"/>
      <c r="F354" s="57"/>
    </row>
    <row r="355" spans="2:6" x14ac:dyDescent="0.2">
      <c r="B355" s="57"/>
      <c r="F355" s="57"/>
    </row>
    <row r="356" spans="2:6" x14ac:dyDescent="0.2">
      <c r="B356" s="57"/>
      <c r="F356" s="57"/>
    </row>
    <row r="357" spans="2:6" x14ac:dyDescent="0.2">
      <c r="B357" s="57"/>
      <c r="F357" s="57"/>
    </row>
    <row r="358" spans="2:6" x14ac:dyDescent="0.2">
      <c r="B358" s="57"/>
      <c r="F358" s="57"/>
    </row>
    <row r="359" spans="2:6" x14ac:dyDescent="0.2">
      <c r="B359" s="57"/>
      <c r="F359" s="57"/>
    </row>
    <row r="360" spans="2:6" x14ac:dyDescent="0.2">
      <c r="B360" s="57"/>
      <c r="F360" s="57"/>
    </row>
    <row r="361" spans="2:6" x14ac:dyDescent="0.2">
      <c r="B361" s="57"/>
      <c r="F361" s="57"/>
    </row>
    <row r="362" spans="2:6" x14ac:dyDescent="0.2">
      <c r="B362" s="57"/>
      <c r="F362" s="57"/>
    </row>
    <row r="363" spans="2:6" x14ac:dyDescent="0.2">
      <c r="B363" s="57"/>
      <c r="F363" s="57"/>
    </row>
    <row r="364" spans="2:6" x14ac:dyDescent="0.2">
      <c r="B364" s="57"/>
      <c r="F364" s="57"/>
    </row>
    <row r="365" spans="2:6" x14ac:dyDescent="0.2">
      <c r="B365" s="57"/>
      <c r="F365" s="57"/>
    </row>
    <row r="366" spans="2:6" x14ac:dyDescent="0.2">
      <c r="B366" s="57"/>
      <c r="F366" s="57"/>
    </row>
    <row r="367" spans="2:6" x14ac:dyDescent="0.2">
      <c r="B367" s="57"/>
      <c r="F367" s="57"/>
    </row>
    <row r="368" spans="2:6" x14ac:dyDescent="0.2">
      <c r="B368" s="57"/>
      <c r="F368" s="57"/>
    </row>
    <row r="369" spans="2:6" x14ac:dyDescent="0.2">
      <c r="B369" s="57"/>
      <c r="F369" s="57"/>
    </row>
    <row r="370" spans="2:6" x14ac:dyDescent="0.2">
      <c r="B370" s="57"/>
      <c r="F370" s="57"/>
    </row>
    <row r="371" spans="2:6" x14ac:dyDescent="0.2">
      <c r="B371" s="57"/>
      <c r="F371" s="57"/>
    </row>
    <row r="372" spans="2:6" x14ac:dyDescent="0.2">
      <c r="B372" s="57"/>
      <c r="F372" s="57"/>
    </row>
    <row r="373" spans="2:6" x14ac:dyDescent="0.2">
      <c r="B373" s="57"/>
      <c r="F373" s="57"/>
    </row>
    <row r="374" spans="2:6" x14ac:dyDescent="0.2">
      <c r="B374" s="57"/>
      <c r="F374" s="57"/>
    </row>
    <row r="375" spans="2:6" x14ac:dyDescent="0.2">
      <c r="B375" s="57"/>
      <c r="F375" s="57"/>
    </row>
    <row r="376" spans="2:6" x14ac:dyDescent="0.2">
      <c r="B376" s="57"/>
      <c r="F376" s="57"/>
    </row>
    <row r="377" spans="2:6" x14ac:dyDescent="0.2">
      <c r="B377" s="57"/>
      <c r="F377" s="57"/>
    </row>
    <row r="378" spans="2:6" x14ac:dyDescent="0.2">
      <c r="B378" s="57"/>
      <c r="F378" s="57"/>
    </row>
    <row r="379" spans="2:6" x14ac:dyDescent="0.2">
      <c r="B379" s="57"/>
      <c r="F379" s="57"/>
    </row>
    <row r="380" spans="2:6" x14ac:dyDescent="0.2">
      <c r="B380" s="57"/>
      <c r="F380" s="57"/>
    </row>
    <row r="381" spans="2:6" x14ac:dyDescent="0.2">
      <c r="B381" s="57"/>
      <c r="F381" s="57"/>
    </row>
    <row r="382" spans="2:6" x14ac:dyDescent="0.2">
      <c r="B382" s="57"/>
      <c r="F382" s="57"/>
    </row>
    <row r="383" spans="2:6" x14ac:dyDescent="0.2">
      <c r="B383" s="57"/>
      <c r="F383" s="57"/>
    </row>
    <row r="384" spans="2:6" x14ac:dyDescent="0.2">
      <c r="B384" s="57"/>
      <c r="F384" s="57"/>
    </row>
    <row r="385" spans="2:6" x14ac:dyDescent="0.2">
      <c r="B385" s="57"/>
      <c r="F385" s="57"/>
    </row>
    <row r="386" spans="2:6" x14ac:dyDescent="0.2">
      <c r="B386" s="57"/>
      <c r="F386" s="57"/>
    </row>
    <row r="387" spans="2:6" x14ac:dyDescent="0.2">
      <c r="B387" s="57"/>
      <c r="F387" s="57"/>
    </row>
    <row r="388" spans="2:6" x14ac:dyDescent="0.2">
      <c r="B388" s="57"/>
      <c r="F388" s="57"/>
    </row>
    <row r="389" spans="2:6" x14ac:dyDescent="0.2">
      <c r="B389" s="57"/>
      <c r="F389" s="57"/>
    </row>
    <row r="390" spans="2:6" x14ac:dyDescent="0.2">
      <c r="B390" s="57"/>
      <c r="F390" s="57"/>
    </row>
    <row r="391" spans="2:6" x14ac:dyDescent="0.2">
      <c r="B391" s="57"/>
      <c r="F391" s="57"/>
    </row>
    <row r="392" spans="2:6" x14ac:dyDescent="0.2">
      <c r="B392" s="57"/>
      <c r="F392" s="57"/>
    </row>
    <row r="393" spans="2:6" x14ac:dyDescent="0.2">
      <c r="B393" s="57"/>
      <c r="F393" s="57"/>
    </row>
    <row r="394" spans="2:6" x14ac:dyDescent="0.2">
      <c r="B394" s="57"/>
      <c r="F394" s="57"/>
    </row>
    <row r="395" spans="2:6" x14ac:dyDescent="0.2">
      <c r="B395" s="57"/>
      <c r="F395" s="57"/>
    </row>
    <row r="396" spans="2:6" x14ac:dyDescent="0.2">
      <c r="B396" s="57"/>
      <c r="F396" s="57"/>
    </row>
    <row r="397" spans="2:6" x14ac:dyDescent="0.2">
      <c r="B397" s="57"/>
      <c r="F397" s="57"/>
    </row>
    <row r="398" spans="2:6" x14ac:dyDescent="0.2">
      <c r="B398" s="57"/>
      <c r="F398" s="57"/>
    </row>
    <row r="399" spans="2:6" x14ac:dyDescent="0.2">
      <c r="B399" s="57"/>
      <c r="F399" s="57"/>
    </row>
    <row r="400" spans="2:6" x14ac:dyDescent="0.2">
      <c r="B400" s="57"/>
      <c r="F400" s="57"/>
    </row>
    <row r="401" spans="2:6" x14ac:dyDescent="0.2">
      <c r="B401" s="57"/>
      <c r="F401" s="57"/>
    </row>
    <row r="402" spans="2:6" x14ac:dyDescent="0.2">
      <c r="B402" s="57"/>
      <c r="F402" s="57"/>
    </row>
    <row r="403" spans="2:6" x14ac:dyDescent="0.2">
      <c r="B403" s="57"/>
      <c r="F403" s="57"/>
    </row>
    <row r="404" spans="2:6" x14ac:dyDescent="0.2">
      <c r="B404" s="57"/>
      <c r="F404" s="57"/>
    </row>
    <row r="405" spans="2:6" x14ac:dyDescent="0.2">
      <c r="B405" s="57"/>
      <c r="F405" s="57"/>
    </row>
    <row r="406" spans="2:6" x14ac:dyDescent="0.2">
      <c r="B406" s="57"/>
      <c r="F406" s="57"/>
    </row>
    <row r="407" spans="2:6" x14ac:dyDescent="0.2">
      <c r="B407" s="57"/>
      <c r="F407" s="57"/>
    </row>
    <row r="408" spans="2:6" x14ac:dyDescent="0.2">
      <c r="B408" s="57"/>
      <c r="F408" s="57"/>
    </row>
    <row r="409" spans="2:6" x14ac:dyDescent="0.2">
      <c r="B409" s="57"/>
      <c r="F409" s="57"/>
    </row>
    <row r="410" spans="2:6" x14ac:dyDescent="0.2">
      <c r="B410" s="57"/>
      <c r="F410" s="57"/>
    </row>
    <row r="411" spans="2:6" x14ac:dyDescent="0.2">
      <c r="B411" s="57"/>
      <c r="F411" s="57"/>
    </row>
    <row r="412" spans="2:6" x14ac:dyDescent="0.2">
      <c r="B412" s="57"/>
      <c r="F412" s="57"/>
    </row>
    <row r="413" spans="2:6" x14ac:dyDescent="0.2">
      <c r="B413" s="57"/>
      <c r="F413" s="57"/>
    </row>
    <row r="414" spans="2:6" x14ac:dyDescent="0.2">
      <c r="B414" s="57"/>
      <c r="F414" s="57"/>
    </row>
    <row r="415" spans="2:6" x14ac:dyDescent="0.2">
      <c r="B415" s="57"/>
      <c r="F415" s="57"/>
    </row>
    <row r="416" spans="2:6" x14ac:dyDescent="0.2">
      <c r="B416" s="57"/>
      <c r="F416" s="57"/>
    </row>
    <row r="417" spans="2:6" x14ac:dyDescent="0.2">
      <c r="B417" s="57"/>
      <c r="F417" s="57"/>
    </row>
    <row r="418" spans="2:6" x14ac:dyDescent="0.2">
      <c r="B418" s="57"/>
      <c r="F418" s="57"/>
    </row>
    <row r="419" spans="2:6" x14ac:dyDescent="0.2">
      <c r="B419" s="57"/>
      <c r="F419" s="57"/>
    </row>
    <row r="420" spans="2:6" x14ac:dyDescent="0.2">
      <c r="B420" s="57"/>
      <c r="F420" s="57"/>
    </row>
    <row r="421" spans="2:6" x14ac:dyDescent="0.2">
      <c r="B421" s="57"/>
      <c r="F421" s="57"/>
    </row>
    <row r="422" spans="2:6" x14ac:dyDescent="0.2">
      <c r="B422" s="57"/>
      <c r="F422" s="57"/>
    </row>
    <row r="423" spans="2:6" x14ac:dyDescent="0.2">
      <c r="B423" s="57"/>
      <c r="F423" s="57"/>
    </row>
    <row r="424" spans="2:6" x14ac:dyDescent="0.2">
      <c r="B424" s="57"/>
      <c r="F424" s="57"/>
    </row>
    <row r="425" spans="2:6" x14ac:dyDescent="0.2">
      <c r="B425" s="57"/>
      <c r="F425" s="57"/>
    </row>
    <row r="426" spans="2:6" x14ac:dyDescent="0.2">
      <c r="B426" s="57"/>
      <c r="F426" s="57"/>
    </row>
    <row r="427" spans="2:6" x14ac:dyDescent="0.2">
      <c r="B427" s="57"/>
      <c r="F427" s="57"/>
    </row>
    <row r="428" spans="2:6" x14ac:dyDescent="0.2">
      <c r="B428" s="57"/>
      <c r="F428" s="57"/>
    </row>
    <row r="429" spans="2:6" x14ac:dyDescent="0.2">
      <c r="B429" s="57"/>
      <c r="F429" s="57"/>
    </row>
    <row r="430" spans="2:6" x14ac:dyDescent="0.2">
      <c r="B430" s="57"/>
      <c r="F430" s="57"/>
    </row>
    <row r="431" spans="2:6" x14ac:dyDescent="0.2">
      <c r="B431" s="57"/>
      <c r="F431" s="57"/>
    </row>
    <row r="432" spans="2:6" x14ac:dyDescent="0.2">
      <c r="B432" s="57"/>
      <c r="F432" s="57"/>
    </row>
    <row r="433" spans="2:6" x14ac:dyDescent="0.2">
      <c r="B433" s="57"/>
      <c r="F433" s="57"/>
    </row>
    <row r="434" spans="2:6" x14ac:dyDescent="0.2">
      <c r="B434" s="57"/>
      <c r="F434" s="57"/>
    </row>
    <row r="435" spans="2:6" x14ac:dyDescent="0.2">
      <c r="B435" s="57"/>
      <c r="F435" s="57"/>
    </row>
    <row r="436" spans="2:6" x14ac:dyDescent="0.2">
      <c r="B436" s="57"/>
      <c r="F436" s="57"/>
    </row>
    <row r="437" spans="2:6" x14ac:dyDescent="0.2">
      <c r="B437" s="57"/>
      <c r="F437" s="57"/>
    </row>
    <row r="438" spans="2:6" x14ac:dyDescent="0.2">
      <c r="B438" s="57"/>
      <c r="F438" s="57"/>
    </row>
    <row r="439" spans="2:6" x14ac:dyDescent="0.2">
      <c r="B439" s="57"/>
      <c r="F439" s="57"/>
    </row>
    <row r="440" spans="2:6" x14ac:dyDescent="0.2">
      <c r="B440" s="57"/>
      <c r="F440" s="57"/>
    </row>
    <row r="441" spans="2:6" x14ac:dyDescent="0.2">
      <c r="B441" s="57"/>
      <c r="F441" s="57"/>
    </row>
    <row r="442" spans="2:6" x14ac:dyDescent="0.2">
      <c r="B442" s="57"/>
      <c r="F442" s="57"/>
    </row>
    <row r="443" spans="2:6" x14ac:dyDescent="0.2">
      <c r="B443" s="57"/>
      <c r="F443" s="57"/>
    </row>
    <row r="444" spans="2:6" x14ac:dyDescent="0.2">
      <c r="B444" s="57"/>
      <c r="F444" s="57"/>
    </row>
    <row r="445" spans="2:6" x14ac:dyDescent="0.2">
      <c r="B445" s="57"/>
      <c r="F445" s="57"/>
    </row>
    <row r="446" spans="2:6" x14ac:dyDescent="0.2">
      <c r="B446" s="57"/>
      <c r="F446" s="57"/>
    </row>
    <row r="447" spans="2:6" x14ac:dyDescent="0.2">
      <c r="B447" s="57"/>
      <c r="F447" s="57"/>
    </row>
    <row r="448" spans="2:6" x14ac:dyDescent="0.2">
      <c r="B448" s="57"/>
      <c r="F448" s="57"/>
    </row>
    <row r="449" spans="2:6" x14ac:dyDescent="0.2">
      <c r="B449" s="57"/>
      <c r="F449" s="57"/>
    </row>
    <row r="450" spans="2:6" x14ac:dyDescent="0.2">
      <c r="B450" s="57"/>
      <c r="F450" s="57"/>
    </row>
    <row r="451" spans="2:6" x14ac:dyDescent="0.2">
      <c r="B451" s="57"/>
      <c r="F451" s="57"/>
    </row>
    <row r="452" spans="2:6" x14ac:dyDescent="0.2">
      <c r="B452" s="57"/>
      <c r="F452" s="57"/>
    </row>
    <row r="453" spans="2:6" x14ac:dyDescent="0.2">
      <c r="B453" s="57"/>
      <c r="F453" s="57"/>
    </row>
    <row r="454" spans="2:6" x14ac:dyDescent="0.2">
      <c r="B454" s="57"/>
      <c r="F454" s="57"/>
    </row>
    <row r="455" spans="2:6" x14ac:dyDescent="0.2">
      <c r="B455" s="57"/>
      <c r="F455" s="57"/>
    </row>
    <row r="456" spans="2:6" x14ac:dyDescent="0.2">
      <c r="B456" s="57"/>
      <c r="F456" s="57"/>
    </row>
    <row r="457" spans="2:6" x14ac:dyDescent="0.2">
      <c r="B457" s="57"/>
      <c r="F457" s="57"/>
    </row>
    <row r="458" spans="2:6" x14ac:dyDescent="0.2">
      <c r="B458" s="57"/>
      <c r="F458" s="57"/>
    </row>
    <row r="459" spans="2:6" x14ac:dyDescent="0.2">
      <c r="B459" s="57"/>
      <c r="F459" s="57"/>
    </row>
    <row r="460" spans="2:6" x14ac:dyDescent="0.2">
      <c r="B460" s="57"/>
      <c r="F460" s="57"/>
    </row>
    <row r="461" spans="2:6" x14ac:dyDescent="0.2">
      <c r="B461" s="57"/>
      <c r="F461" s="57"/>
    </row>
    <row r="462" spans="2:6" x14ac:dyDescent="0.2">
      <c r="B462" s="57"/>
      <c r="F462" s="57"/>
    </row>
    <row r="463" spans="2:6" x14ac:dyDescent="0.2">
      <c r="B463" s="57"/>
      <c r="F463" s="57"/>
    </row>
    <row r="464" spans="2:6" x14ac:dyDescent="0.2">
      <c r="B464" s="57"/>
      <c r="F464" s="57"/>
    </row>
    <row r="465" spans="2:6" x14ac:dyDescent="0.2">
      <c r="B465" s="57"/>
      <c r="F465" s="57"/>
    </row>
    <row r="466" spans="2:6" x14ac:dyDescent="0.2">
      <c r="B466" s="57"/>
      <c r="F466" s="57"/>
    </row>
    <row r="467" spans="2:6" x14ac:dyDescent="0.2">
      <c r="B467" s="57"/>
      <c r="F467" s="57"/>
    </row>
    <row r="468" spans="2:6" x14ac:dyDescent="0.2">
      <c r="B468" s="57"/>
      <c r="F468" s="57"/>
    </row>
    <row r="469" spans="2:6" x14ac:dyDescent="0.2">
      <c r="B469" s="57"/>
      <c r="F469" s="57"/>
    </row>
    <row r="470" spans="2:6" x14ac:dyDescent="0.2">
      <c r="B470" s="57"/>
      <c r="F470" s="57"/>
    </row>
    <row r="471" spans="2:6" x14ac:dyDescent="0.2">
      <c r="B471" s="57"/>
      <c r="F471" s="57"/>
    </row>
    <row r="472" spans="2:6" x14ac:dyDescent="0.2">
      <c r="B472" s="57"/>
      <c r="F472" s="57"/>
    </row>
    <row r="473" spans="2:6" x14ac:dyDescent="0.2">
      <c r="B473" s="57"/>
      <c r="F473" s="57"/>
    </row>
    <row r="474" spans="2:6" x14ac:dyDescent="0.2">
      <c r="B474" s="57"/>
      <c r="F474" s="57"/>
    </row>
    <row r="475" spans="2:6" x14ac:dyDescent="0.2">
      <c r="B475" s="57"/>
      <c r="F475" s="57"/>
    </row>
    <row r="476" spans="2:6" x14ac:dyDescent="0.2">
      <c r="B476" s="57"/>
      <c r="F476" s="57"/>
    </row>
    <row r="477" spans="2:6" x14ac:dyDescent="0.2">
      <c r="B477" s="57"/>
      <c r="F477" s="57"/>
    </row>
    <row r="478" spans="2:6" x14ac:dyDescent="0.2">
      <c r="B478" s="57"/>
      <c r="F478" s="57"/>
    </row>
    <row r="479" spans="2:6" x14ac:dyDescent="0.2">
      <c r="B479" s="57"/>
      <c r="F479" s="57"/>
    </row>
    <row r="480" spans="2:6" x14ac:dyDescent="0.2">
      <c r="B480" s="57"/>
      <c r="F480" s="57"/>
    </row>
    <row r="481" spans="2:6" x14ac:dyDescent="0.2">
      <c r="B481" s="57"/>
      <c r="F481" s="57"/>
    </row>
    <row r="482" spans="2:6" x14ac:dyDescent="0.2">
      <c r="B482" s="57"/>
      <c r="F482" s="57"/>
    </row>
    <row r="483" spans="2:6" x14ac:dyDescent="0.2">
      <c r="B483" s="57"/>
      <c r="F483" s="57"/>
    </row>
    <row r="484" spans="2:6" x14ac:dyDescent="0.2">
      <c r="B484" s="57"/>
      <c r="F484" s="57"/>
    </row>
    <row r="485" spans="2:6" x14ac:dyDescent="0.2">
      <c r="B485" s="57"/>
      <c r="F485" s="57"/>
    </row>
    <row r="486" spans="2:6" x14ac:dyDescent="0.2">
      <c r="B486" s="57"/>
      <c r="F486" s="57"/>
    </row>
    <row r="487" spans="2:6" x14ac:dyDescent="0.2">
      <c r="B487" s="57"/>
      <c r="F487" s="57"/>
    </row>
    <row r="488" spans="2:6" x14ac:dyDescent="0.2">
      <c r="B488" s="57"/>
      <c r="F488" s="57"/>
    </row>
    <row r="489" spans="2:6" x14ac:dyDescent="0.2">
      <c r="B489" s="57"/>
      <c r="F489" s="57"/>
    </row>
    <row r="490" spans="2:6" x14ac:dyDescent="0.2">
      <c r="B490" s="57"/>
      <c r="F490" s="57"/>
    </row>
    <row r="491" spans="2:6" x14ac:dyDescent="0.2">
      <c r="B491" s="57"/>
      <c r="F491" s="57"/>
    </row>
    <row r="492" spans="2:6" x14ac:dyDescent="0.2">
      <c r="B492" s="57"/>
      <c r="F492" s="57"/>
    </row>
    <row r="493" spans="2:6" x14ac:dyDescent="0.2">
      <c r="B493" s="57"/>
      <c r="F493" s="57"/>
    </row>
    <row r="494" spans="2:6" x14ac:dyDescent="0.2">
      <c r="B494" s="57"/>
      <c r="F494" s="57"/>
    </row>
    <row r="495" spans="2:6" x14ac:dyDescent="0.2">
      <c r="B495" s="57"/>
      <c r="F495" s="57"/>
    </row>
    <row r="496" spans="2:6" x14ac:dyDescent="0.2">
      <c r="B496" s="57"/>
      <c r="F496" s="57"/>
    </row>
    <row r="497" spans="2:6" x14ac:dyDescent="0.2">
      <c r="B497" s="57"/>
      <c r="F497" s="57"/>
    </row>
    <row r="498" spans="2:6" x14ac:dyDescent="0.2">
      <c r="B498" s="57"/>
      <c r="F498" s="57"/>
    </row>
    <row r="499" spans="2:6" x14ac:dyDescent="0.2">
      <c r="B499" s="57"/>
      <c r="F499" s="57"/>
    </row>
    <row r="500" spans="2:6" x14ac:dyDescent="0.2">
      <c r="B500" s="57"/>
      <c r="F500" s="57"/>
    </row>
    <row r="501" spans="2:6" x14ac:dyDescent="0.2">
      <c r="B501" s="57"/>
      <c r="F501" s="57"/>
    </row>
    <row r="502" spans="2:6" x14ac:dyDescent="0.2">
      <c r="B502" s="57"/>
      <c r="F502" s="57"/>
    </row>
    <row r="503" spans="2:6" x14ac:dyDescent="0.2">
      <c r="B503" s="57"/>
      <c r="F503" s="57"/>
    </row>
    <row r="504" spans="2:6" x14ac:dyDescent="0.2">
      <c r="B504" s="57"/>
      <c r="F504" s="57"/>
    </row>
    <row r="505" spans="2:6" x14ac:dyDescent="0.2">
      <c r="B505" s="57"/>
      <c r="F505" s="57"/>
    </row>
    <row r="506" spans="2:6" x14ac:dyDescent="0.2">
      <c r="B506" s="57"/>
      <c r="F506" s="57"/>
    </row>
    <row r="507" spans="2:6" x14ac:dyDescent="0.2">
      <c r="B507" s="57"/>
      <c r="F507" s="57"/>
    </row>
    <row r="508" spans="2:6" x14ac:dyDescent="0.2">
      <c r="B508" s="57"/>
      <c r="F508" s="57"/>
    </row>
    <row r="509" spans="2:6" x14ac:dyDescent="0.2">
      <c r="B509" s="57"/>
      <c r="F509" s="57"/>
    </row>
    <row r="510" spans="2:6" x14ac:dyDescent="0.2">
      <c r="B510" s="57"/>
      <c r="F510" s="57"/>
    </row>
    <row r="511" spans="2:6" x14ac:dyDescent="0.2">
      <c r="B511" s="57"/>
      <c r="F511" s="57"/>
    </row>
    <row r="512" spans="2:6" x14ac:dyDescent="0.2">
      <c r="B512" s="57"/>
      <c r="F512" s="57"/>
    </row>
    <row r="513" spans="2:6" x14ac:dyDescent="0.2">
      <c r="B513" s="57"/>
      <c r="F513" s="57"/>
    </row>
    <row r="514" spans="2:6" x14ac:dyDescent="0.2">
      <c r="B514" s="57"/>
      <c r="F514" s="57"/>
    </row>
    <row r="515" spans="2:6" x14ac:dyDescent="0.2">
      <c r="B515" s="57"/>
      <c r="F515" s="57"/>
    </row>
    <row r="516" spans="2:6" x14ac:dyDescent="0.2">
      <c r="B516" s="57"/>
      <c r="F516" s="57"/>
    </row>
    <row r="517" spans="2:6" x14ac:dyDescent="0.2">
      <c r="B517" s="57"/>
      <c r="F517" s="57"/>
    </row>
    <row r="518" spans="2:6" x14ac:dyDescent="0.2">
      <c r="B518" s="57"/>
      <c r="F518" s="57"/>
    </row>
    <row r="519" spans="2:6" x14ac:dyDescent="0.2">
      <c r="B519" s="57"/>
      <c r="F519" s="57"/>
    </row>
    <row r="520" spans="2:6" x14ac:dyDescent="0.2">
      <c r="B520" s="57"/>
      <c r="F520" s="57"/>
    </row>
    <row r="521" spans="2:6" x14ac:dyDescent="0.2">
      <c r="B521" s="57"/>
      <c r="F521" s="57"/>
    </row>
    <row r="522" spans="2:6" x14ac:dyDescent="0.2">
      <c r="B522" s="57"/>
      <c r="F522" s="57"/>
    </row>
    <row r="523" spans="2:6" x14ac:dyDescent="0.2">
      <c r="B523" s="57"/>
      <c r="F523" s="57"/>
    </row>
    <row r="524" spans="2:6" x14ac:dyDescent="0.2">
      <c r="B524" s="57"/>
      <c r="F524" s="57"/>
    </row>
    <row r="525" spans="2:6" x14ac:dyDescent="0.2">
      <c r="B525" s="57"/>
      <c r="F525" s="57"/>
    </row>
    <row r="526" spans="2:6" x14ac:dyDescent="0.2">
      <c r="B526" s="57"/>
      <c r="F526" s="57"/>
    </row>
    <row r="527" spans="2:6" x14ac:dyDescent="0.2">
      <c r="B527" s="57"/>
      <c r="F527" s="57"/>
    </row>
    <row r="528" spans="2:6" x14ac:dyDescent="0.2">
      <c r="B528" s="57"/>
      <c r="F528" s="57"/>
    </row>
    <row r="529" spans="2:6" x14ac:dyDescent="0.2">
      <c r="B529" s="57"/>
      <c r="F529" s="57"/>
    </row>
    <row r="530" spans="2:6" x14ac:dyDescent="0.2">
      <c r="B530" s="57"/>
      <c r="F530" s="57"/>
    </row>
    <row r="531" spans="2:6" x14ac:dyDescent="0.2">
      <c r="B531" s="57"/>
      <c r="F531" s="57"/>
    </row>
    <row r="532" spans="2:6" x14ac:dyDescent="0.2">
      <c r="B532" s="57"/>
      <c r="F532" s="57"/>
    </row>
    <row r="533" spans="2:6" x14ac:dyDescent="0.2">
      <c r="B533" s="57"/>
      <c r="F533" s="57"/>
    </row>
    <row r="534" spans="2:6" x14ac:dyDescent="0.2">
      <c r="B534" s="57"/>
      <c r="F534" s="57"/>
    </row>
    <row r="535" spans="2:6" x14ac:dyDescent="0.2">
      <c r="B535" s="57"/>
      <c r="F535" s="57"/>
    </row>
    <row r="536" spans="2:6" x14ac:dyDescent="0.2">
      <c r="B536" s="57"/>
      <c r="F536" s="57"/>
    </row>
    <row r="537" spans="2:6" x14ac:dyDescent="0.2">
      <c r="B537" s="57"/>
      <c r="F537" s="57"/>
    </row>
    <row r="538" spans="2:6" x14ac:dyDescent="0.2">
      <c r="B538" s="57"/>
      <c r="F538" s="57"/>
    </row>
    <row r="539" spans="2:6" x14ac:dyDescent="0.2">
      <c r="B539" s="57"/>
      <c r="F539" s="57"/>
    </row>
    <row r="540" spans="2:6" x14ac:dyDescent="0.2">
      <c r="B540" s="57"/>
      <c r="F540" s="57"/>
    </row>
    <row r="541" spans="2:6" x14ac:dyDescent="0.2">
      <c r="B541" s="57"/>
      <c r="F541" s="57"/>
    </row>
    <row r="542" spans="2:6" x14ac:dyDescent="0.2">
      <c r="B542" s="57"/>
      <c r="F542" s="57"/>
    </row>
    <row r="543" spans="2:6" x14ac:dyDescent="0.2">
      <c r="B543" s="57"/>
      <c r="F543" s="57"/>
    </row>
    <row r="544" spans="2:6" x14ac:dyDescent="0.2">
      <c r="B544" s="57"/>
      <c r="F544" s="57"/>
    </row>
    <row r="545" spans="2:6" x14ac:dyDescent="0.2">
      <c r="B545" s="57"/>
      <c r="F545" s="57"/>
    </row>
    <row r="546" spans="2:6" x14ac:dyDescent="0.2">
      <c r="B546" s="57"/>
      <c r="F546" s="57"/>
    </row>
    <row r="547" spans="2:6" x14ac:dyDescent="0.2">
      <c r="B547" s="57"/>
      <c r="F547" s="57"/>
    </row>
    <row r="548" spans="2:6" x14ac:dyDescent="0.2">
      <c r="B548" s="57"/>
      <c r="F548" s="57"/>
    </row>
    <row r="549" spans="2:6" x14ac:dyDescent="0.2">
      <c r="B549" s="57"/>
      <c r="F549" s="57"/>
    </row>
    <row r="550" spans="2:6" x14ac:dyDescent="0.2">
      <c r="B550" s="57"/>
      <c r="F550" s="57"/>
    </row>
    <row r="551" spans="2:6" x14ac:dyDescent="0.2">
      <c r="B551" s="57"/>
      <c r="F551" s="57"/>
    </row>
    <row r="552" spans="2:6" x14ac:dyDescent="0.2">
      <c r="B552" s="57"/>
      <c r="F552" s="57"/>
    </row>
    <row r="553" spans="2:6" x14ac:dyDescent="0.2">
      <c r="B553" s="57"/>
      <c r="F553" s="57"/>
    </row>
    <row r="554" spans="2:6" x14ac:dyDescent="0.2">
      <c r="B554" s="57"/>
      <c r="F554" s="57"/>
    </row>
    <row r="555" spans="2:6" x14ac:dyDescent="0.2">
      <c r="B555" s="57"/>
      <c r="F555" s="57"/>
    </row>
    <row r="556" spans="2:6" x14ac:dyDescent="0.2">
      <c r="B556" s="57"/>
      <c r="F556" s="57"/>
    </row>
    <row r="557" spans="2:6" x14ac:dyDescent="0.2">
      <c r="B557" s="57"/>
      <c r="F557" s="57"/>
    </row>
    <row r="558" spans="2:6" x14ac:dyDescent="0.2">
      <c r="B558" s="57"/>
      <c r="F558" s="57"/>
    </row>
    <row r="559" spans="2:6" x14ac:dyDescent="0.2">
      <c r="B559" s="57"/>
      <c r="F559" s="57"/>
    </row>
    <row r="560" spans="2:6" x14ac:dyDescent="0.2">
      <c r="B560" s="57"/>
      <c r="F560" s="57"/>
    </row>
    <row r="561" spans="2:6" x14ac:dyDescent="0.2">
      <c r="B561" s="57"/>
      <c r="F561" s="57"/>
    </row>
    <row r="562" spans="2:6" x14ac:dyDescent="0.2">
      <c r="B562" s="57"/>
      <c r="F562" s="57"/>
    </row>
    <row r="563" spans="2:6" x14ac:dyDescent="0.2">
      <c r="B563" s="57"/>
      <c r="F563" s="57"/>
    </row>
    <row r="564" spans="2:6" x14ac:dyDescent="0.2">
      <c r="B564" s="57"/>
      <c r="F564" s="57"/>
    </row>
    <row r="565" spans="2:6" x14ac:dyDescent="0.2">
      <c r="B565" s="57"/>
      <c r="F565" s="57"/>
    </row>
    <row r="566" spans="2:6" x14ac:dyDescent="0.2">
      <c r="B566" s="57"/>
      <c r="F566" s="57"/>
    </row>
    <row r="567" spans="2:6" x14ac:dyDescent="0.2">
      <c r="B567" s="57"/>
      <c r="F567" s="57"/>
    </row>
    <row r="568" spans="2:6" x14ac:dyDescent="0.2">
      <c r="B568" s="57"/>
      <c r="F568" s="57"/>
    </row>
    <row r="569" spans="2:6" x14ac:dyDescent="0.2">
      <c r="B569" s="57"/>
      <c r="F569" s="57"/>
    </row>
    <row r="570" spans="2:6" x14ac:dyDescent="0.2">
      <c r="B570" s="57"/>
      <c r="F570" s="57"/>
    </row>
    <row r="571" spans="2:6" x14ac:dyDescent="0.2">
      <c r="B571" s="57"/>
      <c r="F571" s="57"/>
    </row>
    <row r="572" spans="2:6" x14ac:dyDescent="0.2">
      <c r="B572" s="57"/>
      <c r="F572" s="57"/>
    </row>
    <row r="573" spans="2:6" x14ac:dyDescent="0.2">
      <c r="B573" s="57"/>
      <c r="F573" s="57"/>
    </row>
    <row r="574" spans="2:6" x14ac:dyDescent="0.2">
      <c r="B574" s="57"/>
      <c r="F574" s="57"/>
    </row>
    <row r="575" spans="2:6" x14ac:dyDescent="0.2">
      <c r="B575" s="57"/>
      <c r="F575" s="57"/>
    </row>
    <row r="576" spans="2:6" x14ac:dyDescent="0.2">
      <c r="B576" s="57"/>
      <c r="F576" s="57"/>
    </row>
    <row r="577" spans="2:6" x14ac:dyDescent="0.2">
      <c r="B577" s="57"/>
      <c r="F577" s="57"/>
    </row>
    <row r="578" spans="2:6" x14ac:dyDescent="0.2">
      <c r="B578" s="57"/>
      <c r="F578" s="57"/>
    </row>
    <row r="579" spans="2:6" x14ac:dyDescent="0.2">
      <c r="B579" s="57"/>
      <c r="F579" s="57"/>
    </row>
    <row r="580" spans="2:6" x14ac:dyDescent="0.2">
      <c r="B580" s="57"/>
      <c r="F580" s="57"/>
    </row>
    <row r="581" spans="2:6" x14ac:dyDescent="0.2">
      <c r="B581" s="57"/>
      <c r="F581" s="57"/>
    </row>
    <row r="582" spans="2:6" x14ac:dyDescent="0.2">
      <c r="B582" s="57"/>
      <c r="F582" s="57"/>
    </row>
    <row r="583" spans="2:6" x14ac:dyDescent="0.2">
      <c r="B583" s="57"/>
      <c r="F583" s="57"/>
    </row>
    <row r="584" spans="2:6" x14ac:dyDescent="0.2">
      <c r="B584" s="57"/>
      <c r="F584" s="57"/>
    </row>
    <row r="585" spans="2:6" x14ac:dyDescent="0.2">
      <c r="B585" s="57"/>
      <c r="F585" s="57"/>
    </row>
    <row r="586" spans="2:6" x14ac:dyDescent="0.2">
      <c r="B586" s="57"/>
      <c r="F586" s="57"/>
    </row>
    <row r="587" spans="2:6" x14ac:dyDescent="0.2">
      <c r="B587" s="57"/>
      <c r="F587" s="57"/>
    </row>
    <row r="588" spans="2:6" x14ac:dyDescent="0.2">
      <c r="B588" s="57"/>
      <c r="F588" s="57"/>
    </row>
    <row r="589" spans="2:6" x14ac:dyDescent="0.2">
      <c r="B589" s="57"/>
      <c r="F589" s="57"/>
    </row>
    <row r="590" spans="2:6" x14ac:dyDescent="0.2">
      <c r="B590" s="57"/>
      <c r="F590" s="57"/>
    </row>
    <row r="591" spans="2:6" x14ac:dyDescent="0.2">
      <c r="B591" s="57"/>
      <c r="F591" s="57"/>
    </row>
    <row r="592" spans="2:6" x14ac:dyDescent="0.2">
      <c r="B592" s="57"/>
      <c r="F592" s="57"/>
    </row>
    <row r="593" spans="2:6" x14ac:dyDescent="0.2">
      <c r="B593" s="57"/>
      <c r="F593" s="57"/>
    </row>
    <row r="594" spans="2:6" x14ac:dyDescent="0.2">
      <c r="B594" s="57"/>
      <c r="F594" s="57"/>
    </row>
    <row r="595" spans="2:6" x14ac:dyDescent="0.2">
      <c r="B595" s="57"/>
      <c r="F595" s="57"/>
    </row>
    <row r="596" spans="2:6" x14ac:dyDescent="0.2">
      <c r="B596" s="57"/>
      <c r="F596" s="57"/>
    </row>
    <row r="597" spans="2:6" x14ac:dyDescent="0.2">
      <c r="B597" s="57"/>
      <c r="F597" s="57"/>
    </row>
    <row r="598" spans="2:6" x14ac:dyDescent="0.2">
      <c r="B598" s="57"/>
      <c r="F598" s="57"/>
    </row>
    <row r="599" spans="2:6" x14ac:dyDescent="0.2">
      <c r="B599" s="57"/>
      <c r="F599" s="57"/>
    </row>
    <row r="600" spans="2:6" x14ac:dyDescent="0.2">
      <c r="B600" s="57"/>
      <c r="F600" s="57"/>
    </row>
    <row r="601" spans="2:6" x14ac:dyDescent="0.2">
      <c r="B601" s="57"/>
      <c r="F601" s="57"/>
    </row>
    <row r="602" spans="2:6" x14ac:dyDescent="0.2">
      <c r="B602" s="57"/>
      <c r="F602" s="57"/>
    </row>
    <row r="603" spans="2:6" x14ac:dyDescent="0.2">
      <c r="B603" s="57"/>
      <c r="F603" s="57"/>
    </row>
    <row r="604" spans="2:6" x14ac:dyDescent="0.2">
      <c r="B604" s="57"/>
      <c r="F604" s="57"/>
    </row>
    <row r="605" spans="2:6" x14ac:dyDescent="0.2">
      <c r="B605" s="57"/>
      <c r="F605" s="57"/>
    </row>
    <row r="606" spans="2:6" x14ac:dyDescent="0.2">
      <c r="B606" s="57"/>
      <c r="F606" s="57"/>
    </row>
    <row r="607" spans="2:6" x14ac:dyDescent="0.2">
      <c r="B607" s="57"/>
      <c r="F607" s="57"/>
    </row>
    <row r="608" spans="2:6" x14ac:dyDescent="0.2">
      <c r="B608" s="57"/>
      <c r="F608" s="57"/>
    </row>
    <row r="609" spans="2:6" x14ac:dyDescent="0.2">
      <c r="B609" s="57"/>
      <c r="F609" s="57"/>
    </row>
    <row r="610" spans="2:6" x14ac:dyDescent="0.2">
      <c r="B610" s="57"/>
      <c r="F610" s="57"/>
    </row>
    <row r="611" spans="2:6" x14ac:dyDescent="0.2">
      <c r="B611" s="57"/>
      <c r="F611" s="57"/>
    </row>
    <row r="612" spans="2:6" x14ac:dyDescent="0.2">
      <c r="B612" s="57"/>
      <c r="F612" s="57"/>
    </row>
    <row r="613" spans="2:6" x14ac:dyDescent="0.2">
      <c r="B613" s="57"/>
      <c r="F613" s="57"/>
    </row>
    <row r="614" spans="2:6" x14ac:dyDescent="0.2">
      <c r="B614" s="57"/>
      <c r="F614" s="57"/>
    </row>
    <row r="615" spans="2:6" x14ac:dyDescent="0.2">
      <c r="B615" s="57"/>
      <c r="F615" s="57"/>
    </row>
    <row r="616" spans="2:6" x14ac:dyDescent="0.2">
      <c r="B616" s="57"/>
      <c r="F616" s="57"/>
    </row>
    <row r="617" spans="2:6" x14ac:dyDescent="0.2">
      <c r="B617" s="57"/>
      <c r="F617" s="57"/>
    </row>
    <row r="618" spans="2:6" x14ac:dyDescent="0.2">
      <c r="B618" s="57"/>
      <c r="F618" s="57"/>
    </row>
    <row r="619" spans="2:6" x14ac:dyDescent="0.2">
      <c r="B619" s="57"/>
      <c r="F619" s="57"/>
    </row>
    <row r="620" spans="2:6" x14ac:dyDescent="0.2">
      <c r="B620" s="57"/>
      <c r="F620" s="57"/>
    </row>
    <row r="621" spans="2:6" x14ac:dyDescent="0.2">
      <c r="B621" s="57"/>
      <c r="F621" s="57"/>
    </row>
    <row r="622" spans="2:6" x14ac:dyDescent="0.2">
      <c r="B622" s="57"/>
      <c r="F622" s="57"/>
    </row>
    <row r="623" spans="2:6" x14ac:dyDescent="0.2">
      <c r="B623" s="57"/>
      <c r="F623" s="57"/>
    </row>
    <row r="624" spans="2:6" x14ac:dyDescent="0.2">
      <c r="B624" s="57"/>
      <c r="F624" s="57"/>
    </row>
    <row r="625" spans="2:6" x14ac:dyDescent="0.2">
      <c r="B625" s="57"/>
      <c r="F625" s="57"/>
    </row>
    <row r="626" spans="2:6" x14ac:dyDescent="0.2">
      <c r="B626" s="57"/>
      <c r="F626" s="57"/>
    </row>
    <row r="627" spans="2:6" x14ac:dyDescent="0.2">
      <c r="B627" s="57"/>
      <c r="F627" s="57"/>
    </row>
    <row r="628" spans="2:6" x14ac:dyDescent="0.2">
      <c r="B628" s="57"/>
      <c r="F628" s="57"/>
    </row>
    <row r="629" spans="2:6" x14ac:dyDescent="0.2">
      <c r="B629" s="57"/>
      <c r="F629" s="57"/>
    </row>
    <row r="630" spans="2:6" x14ac:dyDescent="0.2">
      <c r="B630" s="57"/>
      <c r="F630" s="57"/>
    </row>
    <row r="631" spans="2:6" x14ac:dyDescent="0.2">
      <c r="B631" s="57"/>
      <c r="F631" s="57"/>
    </row>
    <row r="632" spans="2:6" x14ac:dyDescent="0.2">
      <c r="B632" s="57"/>
      <c r="F632" s="57"/>
    </row>
    <row r="633" spans="2:6" x14ac:dyDescent="0.2">
      <c r="B633" s="57"/>
      <c r="F633" s="57"/>
    </row>
    <row r="634" spans="2:6" x14ac:dyDescent="0.2">
      <c r="B634" s="57"/>
      <c r="F634" s="57"/>
    </row>
    <row r="635" spans="2:6" x14ac:dyDescent="0.2">
      <c r="B635" s="57"/>
      <c r="F635" s="57"/>
    </row>
    <row r="636" spans="2:6" x14ac:dyDescent="0.2">
      <c r="B636" s="57"/>
      <c r="F636" s="57"/>
    </row>
    <row r="637" spans="2:6" x14ac:dyDescent="0.2">
      <c r="B637" s="57"/>
      <c r="F637" s="57"/>
    </row>
    <row r="638" spans="2:6" x14ac:dyDescent="0.2">
      <c r="B638" s="57"/>
      <c r="F638" s="57"/>
    </row>
    <row r="639" spans="2:6" x14ac:dyDescent="0.2">
      <c r="B639" s="57"/>
      <c r="F639" s="57"/>
    </row>
    <row r="640" spans="2:6" x14ac:dyDescent="0.2">
      <c r="B640" s="57"/>
      <c r="F640" s="57"/>
    </row>
    <row r="641" spans="2:6" x14ac:dyDescent="0.2">
      <c r="B641" s="57"/>
      <c r="F641" s="57"/>
    </row>
    <row r="642" spans="2:6" x14ac:dyDescent="0.2">
      <c r="B642" s="57"/>
      <c r="F642" s="57"/>
    </row>
    <row r="643" spans="2:6" x14ac:dyDescent="0.2">
      <c r="B643" s="57"/>
      <c r="F643" s="57"/>
    </row>
    <row r="644" spans="2:6" x14ac:dyDescent="0.2">
      <c r="B644" s="57"/>
      <c r="F644" s="57"/>
    </row>
    <row r="645" spans="2:6" x14ac:dyDescent="0.2">
      <c r="B645" s="57"/>
      <c r="F645" s="57"/>
    </row>
    <row r="646" spans="2:6" x14ac:dyDescent="0.2">
      <c r="B646" s="57"/>
      <c r="F646" s="57"/>
    </row>
    <row r="647" spans="2:6" x14ac:dyDescent="0.2">
      <c r="B647" s="57"/>
      <c r="F647" s="57"/>
    </row>
    <row r="648" spans="2:6" x14ac:dyDescent="0.2">
      <c r="B648" s="57"/>
      <c r="F648" s="57"/>
    </row>
    <row r="649" spans="2:6" x14ac:dyDescent="0.2">
      <c r="B649" s="57"/>
      <c r="F649" s="57"/>
    </row>
    <row r="650" spans="2:6" x14ac:dyDescent="0.2">
      <c r="B650" s="57"/>
      <c r="F650" s="57"/>
    </row>
    <row r="651" spans="2:6" x14ac:dyDescent="0.2">
      <c r="B651" s="57"/>
      <c r="F651" s="57"/>
    </row>
    <row r="652" spans="2:6" x14ac:dyDescent="0.2">
      <c r="B652" s="57"/>
      <c r="F652" s="57"/>
    </row>
    <row r="653" spans="2:6" x14ac:dyDescent="0.2">
      <c r="B653" s="57"/>
      <c r="F653" s="57"/>
    </row>
    <row r="654" spans="2:6" x14ac:dyDescent="0.2">
      <c r="B654" s="57"/>
      <c r="F654" s="57"/>
    </row>
    <row r="655" spans="2:6" x14ac:dyDescent="0.2">
      <c r="B655" s="57"/>
      <c r="F655" s="57"/>
    </row>
    <row r="656" spans="2:6" x14ac:dyDescent="0.2">
      <c r="B656" s="57"/>
      <c r="F656" s="57"/>
    </row>
    <row r="657" spans="2:6" x14ac:dyDescent="0.2">
      <c r="B657" s="57"/>
      <c r="F657" s="57"/>
    </row>
    <row r="658" spans="2:6" x14ac:dyDescent="0.2">
      <c r="B658" s="57"/>
      <c r="F658" s="57"/>
    </row>
    <row r="659" spans="2:6" x14ac:dyDescent="0.2">
      <c r="B659" s="57"/>
      <c r="F659" s="57"/>
    </row>
    <row r="660" spans="2:6" x14ac:dyDescent="0.2">
      <c r="B660" s="57"/>
      <c r="F660" s="57"/>
    </row>
    <row r="661" spans="2:6" x14ac:dyDescent="0.2">
      <c r="B661" s="57"/>
      <c r="F661" s="57"/>
    </row>
    <row r="662" spans="2:6" x14ac:dyDescent="0.2">
      <c r="B662" s="57"/>
      <c r="F662" s="57"/>
    </row>
    <row r="663" spans="2:6" x14ac:dyDescent="0.2">
      <c r="B663" s="57"/>
      <c r="F663" s="57"/>
    </row>
    <row r="664" spans="2:6" x14ac:dyDescent="0.2">
      <c r="B664" s="57"/>
      <c r="F664" s="57"/>
    </row>
    <row r="665" spans="2:6" x14ac:dyDescent="0.2">
      <c r="B665" s="57"/>
      <c r="F665" s="57"/>
    </row>
    <row r="666" spans="2:6" x14ac:dyDescent="0.2">
      <c r="B666" s="57"/>
      <c r="F666" s="57"/>
    </row>
    <row r="667" spans="2:6" x14ac:dyDescent="0.2">
      <c r="B667" s="57"/>
      <c r="F667" s="57"/>
    </row>
    <row r="668" spans="2:6" x14ac:dyDescent="0.2">
      <c r="B668" s="57"/>
      <c r="F668" s="57"/>
    </row>
    <row r="669" spans="2:6" x14ac:dyDescent="0.2">
      <c r="B669" s="57"/>
      <c r="F669" s="57"/>
    </row>
    <row r="670" spans="2:6" x14ac:dyDescent="0.2">
      <c r="B670" s="57"/>
      <c r="F670" s="57"/>
    </row>
    <row r="671" spans="2:6" x14ac:dyDescent="0.2">
      <c r="B671" s="57"/>
      <c r="F671" s="57"/>
    </row>
    <row r="672" spans="2:6" x14ac:dyDescent="0.2">
      <c r="B672" s="57"/>
      <c r="F672" s="57"/>
    </row>
    <row r="673" spans="2:6" x14ac:dyDescent="0.2">
      <c r="B673" s="57"/>
      <c r="F673" s="57"/>
    </row>
    <row r="674" spans="2:6" x14ac:dyDescent="0.2">
      <c r="B674" s="57"/>
      <c r="F674" s="57"/>
    </row>
    <row r="675" spans="2:6" x14ac:dyDescent="0.2">
      <c r="B675" s="57"/>
      <c r="F675" s="57"/>
    </row>
    <row r="676" spans="2:6" x14ac:dyDescent="0.2">
      <c r="B676" s="57"/>
      <c r="F676" s="57"/>
    </row>
    <row r="677" spans="2:6" x14ac:dyDescent="0.2">
      <c r="B677" s="57"/>
      <c r="F677" s="57"/>
    </row>
    <row r="678" spans="2:6" x14ac:dyDescent="0.2">
      <c r="B678" s="57"/>
      <c r="F678" s="57"/>
    </row>
    <row r="679" spans="2:6" x14ac:dyDescent="0.2">
      <c r="B679" s="57"/>
      <c r="F679" s="57"/>
    </row>
    <row r="680" spans="2:6" x14ac:dyDescent="0.2">
      <c r="B680" s="57"/>
      <c r="F680" s="57"/>
    </row>
    <row r="681" spans="2:6" x14ac:dyDescent="0.2">
      <c r="B681" s="57"/>
      <c r="F681" s="57"/>
    </row>
    <row r="682" spans="2:6" x14ac:dyDescent="0.2">
      <c r="B682" s="57"/>
      <c r="F682" s="57"/>
    </row>
    <row r="683" spans="2:6" x14ac:dyDescent="0.2">
      <c r="B683" s="57"/>
      <c r="F683" s="57"/>
    </row>
    <row r="684" spans="2:6" x14ac:dyDescent="0.2">
      <c r="B684" s="57"/>
      <c r="F684" s="57"/>
    </row>
    <row r="685" spans="2:6" x14ac:dyDescent="0.2">
      <c r="B685" s="57"/>
      <c r="F685" s="57"/>
    </row>
    <row r="686" spans="2:6" x14ac:dyDescent="0.2">
      <c r="B686" s="57"/>
      <c r="F686" s="57"/>
    </row>
    <row r="687" spans="2:6" x14ac:dyDescent="0.2">
      <c r="B687" s="57"/>
      <c r="F687" s="57"/>
    </row>
    <row r="688" spans="2:6" x14ac:dyDescent="0.2">
      <c r="B688" s="57"/>
      <c r="F688" s="57"/>
    </row>
    <row r="689" spans="2:6" x14ac:dyDescent="0.2">
      <c r="B689" s="57"/>
      <c r="F689" s="57"/>
    </row>
    <row r="690" spans="2:6" x14ac:dyDescent="0.2">
      <c r="B690" s="57"/>
      <c r="F690" s="57"/>
    </row>
    <row r="691" spans="2:6" x14ac:dyDescent="0.2">
      <c r="B691" s="57"/>
      <c r="F691" s="57"/>
    </row>
    <row r="692" spans="2:6" x14ac:dyDescent="0.2">
      <c r="B692" s="57"/>
      <c r="F692" s="57"/>
    </row>
    <row r="693" spans="2:6" x14ac:dyDescent="0.2">
      <c r="B693" s="57"/>
      <c r="F693" s="57"/>
    </row>
    <row r="694" spans="2:6" x14ac:dyDescent="0.2">
      <c r="B694" s="57"/>
      <c r="F694" s="57"/>
    </row>
    <row r="695" spans="2:6" x14ac:dyDescent="0.2">
      <c r="B695" s="57"/>
      <c r="F695" s="57"/>
    </row>
    <row r="696" spans="2:6" x14ac:dyDescent="0.2">
      <c r="B696" s="57"/>
      <c r="F696" s="57"/>
    </row>
    <row r="697" spans="2:6" x14ac:dyDescent="0.2">
      <c r="B697" s="57"/>
      <c r="F697" s="57"/>
    </row>
    <row r="698" spans="2:6" x14ac:dyDescent="0.2">
      <c r="B698" s="57"/>
      <c r="F698" s="57"/>
    </row>
    <row r="699" spans="2:6" x14ac:dyDescent="0.2">
      <c r="B699" s="57"/>
      <c r="F699" s="57"/>
    </row>
    <row r="700" spans="2:6" x14ac:dyDescent="0.2">
      <c r="B700" s="57"/>
      <c r="F700" s="57"/>
    </row>
    <row r="701" spans="2:6" x14ac:dyDescent="0.2">
      <c r="B701" s="57"/>
      <c r="F701" s="57"/>
    </row>
    <row r="702" spans="2:6" x14ac:dyDescent="0.2">
      <c r="B702" s="57"/>
      <c r="F702" s="57"/>
    </row>
    <row r="703" spans="2:6" x14ac:dyDescent="0.2">
      <c r="B703" s="57"/>
      <c r="F703" s="57"/>
    </row>
    <row r="704" spans="2:6" x14ac:dyDescent="0.2">
      <c r="B704" s="57"/>
      <c r="F704" s="57"/>
    </row>
    <row r="705" spans="2:6" x14ac:dyDescent="0.2">
      <c r="B705" s="57"/>
      <c r="F705" s="57"/>
    </row>
    <row r="706" spans="2:6" x14ac:dyDescent="0.2">
      <c r="B706" s="57"/>
      <c r="F706" s="57"/>
    </row>
    <row r="707" spans="2:6" x14ac:dyDescent="0.2">
      <c r="B707" s="57"/>
      <c r="F707" s="57"/>
    </row>
    <row r="708" spans="2:6" x14ac:dyDescent="0.2">
      <c r="B708" s="57"/>
      <c r="F708" s="57"/>
    </row>
    <row r="709" spans="2:6" x14ac:dyDescent="0.2">
      <c r="B709" s="57"/>
      <c r="F709" s="57"/>
    </row>
    <row r="710" spans="2:6" x14ac:dyDescent="0.2">
      <c r="B710" s="57"/>
      <c r="F710" s="57"/>
    </row>
    <row r="711" spans="2:6" x14ac:dyDescent="0.2">
      <c r="B711" s="57"/>
      <c r="F711" s="57"/>
    </row>
    <row r="712" spans="2:6" x14ac:dyDescent="0.2">
      <c r="B712" s="57"/>
      <c r="F712" s="57"/>
    </row>
    <row r="713" spans="2:6" x14ac:dyDescent="0.2">
      <c r="B713" s="57"/>
      <c r="F713" s="57"/>
    </row>
    <row r="714" spans="2:6" x14ac:dyDescent="0.2">
      <c r="B714" s="57"/>
      <c r="F714" s="57"/>
    </row>
    <row r="715" spans="2:6" x14ac:dyDescent="0.2">
      <c r="B715" s="57"/>
      <c r="F715" s="57"/>
    </row>
    <row r="716" spans="2:6" x14ac:dyDescent="0.2">
      <c r="B716" s="57"/>
      <c r="F716" s="57"/>
    </row>
    <row r="717" spans="2:6" x14ac:dyDescent="0.2">
      <c r="B717" s="57"/>
      <c r="F717" s="57"/>
    </row>
    <row r="718" spans="2:6" x14ac:dyDescent="0.2">
      <c r="B718" s="57"/>
      <c r="F718" s="57"/>
    </row>
    <row r="719" spans="2:6" x14ac:dyDescent="0.2">
      <c r="B719" s="57"/>
      <c r="F719" s="57"/>
    </row>
    <row r="720" spans="2:6" x14ac:dyDescent="0.2">
      <c r="B720" s="57"/>
      <c r="F720" s="57"/>
    </row>
    <row r="721" spans="2:6" x14ac:dyDescent="0.2">
      <c r="B721" s="57"/>
      <c r="F721" s="57"/>
    </row>
    <row r="722" spans="2:6" x14ac:dyDescent="0.2">
      <c r="B722" s="57"/>
      <c r="F722" s="57"/>
    </row>
    <row r="723" spans="2:6" x14ac:dyDescent="0.2">
      <c r="B723" s="57"/>
      <c r="F723" s="57"/>
    </row>
    <row r="724" spans="2:6" x14ac:dyDescent="0.2">
      <c r="B724" s="57"/>
      <c r="F724" s="57"/>
    </row>
    <row r="725" spans="2:6" x14ac:dyDescent="0.2">
      <c r="B725" s="57"/>
      <c r="F725" s="57"/>
    </row>
    <row r="726" spans="2:6" x14ac:dyDescent="0.2">
      <c r="B726" s="57"/>
      <c r="F726" s="57"/>
    </row>
    <row r="727" spans="2:6" x14ac:dyDescent="0.2">
      <c r="B727" s="57"/>
      <c r="F727" s="57"/>
    </row>
    <row r="728" spans="2:6" x14ac:dyDescent="0.2">
      <c r="B728" s="57"/>
      <c r="F728" s="57"/>
    </row>
    <row r="729" spans="2:6" x14ac:dyDescent="0.2">
      <c r="B729" s="57"/>
      <c r="F729" s="57"/>
    </row>
    <row r="730" spans="2:6" x14ac:dyDescent="0.2">
      <c r="B730" s="57"/>
      <c r="F730" s="57"/>
    </row>
    <row r="731" spans="2:6" x14ac:dyDescent="0.2">
      <c r="B731" s="57"/>
      <c r="F731" s="57"/>
    </row>
    <row r="732" spans="2:6" x14ac:dyDescent="0.2">
      <c r="B732" s="57"/>
      <c r="F732" s="57"/>
    </row>
    <row r="733" spans="2:6" x14ac:dyDescent="0.2">
      <c r="B733" s="57"/>
      <c r="F733" s="57"/>
    </row>
    <row r="734" spans="2:6" x14ac:dyDescent="0.2">
      <c r="B734" s="57"/>
      <c r="F734" s="57"/>
    </row>
    <row r="735" spans="2:6" x14ac:dyDescent="0.2">
      <c r="B735" s="57"/>
      <c r="F735" s="57"/>
    </row>
    <row r="736" spans="2:6" x14ac:dyDescent="0.2">
      <c r="B736" s="57"/>
      <c r="F736" s="57"/>
    </row>
    <row r="737" spans="2:6" x14ac:dyDescent="0.2">
      <c r="B737" s="57"/>
      <c r="F737" s="57"/>
    </row>
    <row r="738" spans="2:6" x14ac:dyDescent="0.2">
      <c r="B738" s="57"/>
      <c r="F738" s="57"/>
    </row>
    <row r="739" spans="2:6" x14ac:dyDescent="0.2">
      <c r="B739" s="57"/>
      <c r="F739" s="57"/>
    </row>
    <row r="740" spans="2:6" x14ac:dyDescent="0.2">
      <c r="B740" s="57"/>
      <c r="F740" s="57"/>
    </row>
    <row r="741" spans="2:6" x14ac:dyDescent="0.2">
      <c r="B741" s="57"/>
      <c r="F741" s="57"/>
    </row>
    <row r="742" spans="2:6" x14ac:dyDescent="0.2">
      <c r="B742" s="57"/>
      <c r="F742" s="57"/>
    </row>
    <row r="743" spans="2:6" x14ac:dyDescent="0.2">
      <c r="B743" s="57"/>
      <c r="F743" s="57"/>
    </row>
    <row r="744" spans="2:6" x14ac:dyDescent="0.2">
      <c r="B744" s="57"/>
      <c r="F744" s="57"/>
    </row>
    <row r="745" spans="2:6" x14ac:dyDescent="0.2">
      <c r="B745" s="57"/>
      <c r="F745" s="57"/>
    </row>
    <row r="746" spans="2:6" x14ac:dyDescent="0.2">
      <c r="B746" s="57"/>
      <c r="F746" s="57"/>
    </row>
    <row r="747" spans="2:6" x14ac:dyDescent="0.2">
      <c r="B747" s="57"/>
      <c r="F747" s="57"/>
    </row>
    <row r="748" spans="2:6" x14ac:dyDescent="0.2">
      <c r="B748" s="57"/>
      <c r="F748" s="57"/>
    </row>
    <row r="749" spans="2:6" x14ac:dyDescent="0.2">
      <c r="B749" s="57"/>
      <c r="F749" s="57"/>
    </row>
    <row r="750" spans="2:6" x14ac:dyDescent="0.2">
      <c r="B750" s="57"/>
      <c r="F750" s="57"/>
    </row>
    <row r="751" spans="2:6" x14ac:dyDescent="0.2">
      <c r="B751" s="57"/>
      <c r="F751" s="57"/>
    </row>
    <row r="752" spans="2:6" x14ac:dyDescent="0.2">
      <c r="B752" s="57"/>
      <c r="F752" s="57"/>
    </row>
    <row r="753" spans="2:6" x14ac:dyDescent="0.2">
      <c r="B753" s="57"/>
      <c r="F753" s="57"/>
    </row>
    <row r="754" spans="2:6" x14ac:dyDescent="0.2">
      <c r="B754" s="57"/>
      <c r="F754" s="57"/>
    </row>
    <row r="755" spans="2:6" x14ac:dyDescent="0.2">
      <c r="B755" s="57"/>
      <c r="F755" s="57"/>
    </row>
    <row r="756" spans="2:6" x14ac:dyDescent="0.2">
      <c r="B756" s="57"/>
      <c r="F756" s="57"/>
    </row>
    <row r="757" spans="2:6" x14ac:dyDescent="0.2">
      <c r="B757" s="57"/>
      <c r="F757" s="57"/>
    </row>
    <row r="758" spans="2:6" x14ac:dyDescent="0.2">
      <c r="B758" s="57"/>
      <c r="F758" s="57"/>
    </row>
    <row r="759" spans="2:6" x14ac:dyDescent="0.2">
      <c r="B759" s="57"/>
      <c r="F759" s="57"/>
    </row>
    <row r="760" spans="2:6" x14ac:dyDescent="0.2">
      <c r="B760" s="57"/>
      <c r="F760" s="57"/>
    </row>
    <row r="761" spans="2:6" x14ac:dyDescent="0.2">
      <c r="B761" s="57"/>
      <c r="F761" s="57"/>
    </row>
    <row r="762" spans="2:6" x14ac:dyDescent="0.2">
      <c r="B762" s="57"/>
      <c r="F762" s="57"/>
    </row>
    <row r="763" spans="2:6" x14ac:dyDescent="0.2">
      <c r="B763" s="57"/>
      <c r="F763" s="57"/>
    </row>
    <row r="764" spans="2:6" x14ac:dyDescent="0.2">
      <c r="B764" s="57"/>
      <c r="F764" s="57"/>
    </row>
    <row r="765" spans="2:6" x14ac:dyDescent="0.2">
      <c r="B765" s="57"/>
      <c r="F765" s="57"/>
    </row>
    <row r="766" spans="2:6" x14ac:dyDescent="0.2">
      <c r="B766" s="57"/>
      <c r="F766" s="57"/>
    </row>
    <row r="767" spans="2:6" x14ac:dyDescent="0.2">
      <c r="B767" s="57"/>
      <c r="F767" s="57"/>
    </row>
    <row r="768" spans="2:6" x14ac:dyDescent="0.2">
      <c r="B768" s="57"/>
      <c r="F768" s="57"/>
    </row>
    <row r="769" spans="2:6" x14ac:dyDescent="0.2">
      <c r="B769" s="57"/>
      <c r="F769" s="57"/>
    </row>
    <row r="770" spans="2:6" x14ac:dyDescent="0.2">
      <c r="B770" s="57"/>
      <c r="F770" s="57"/>
    </row>
    <row r="771" spans="2:6" x14ac:dyDescent="0.2">
      <c r="B771" s="57"/>
      <c r="F771" s="57"/>
    </row>
    <row r="772" spans="2:6" x14ac:dyDescent="0.2">
      <c r="B772" s="57"/>
      <c r="F772" s="57"/>
    </row>
    <row r="773" spans="2:6" x14ac:dyDescent="0.2">
      <c r="B773" s="57"/>
      <c r="F773" s="57"/>
    </row>
    <row r="774" spans="2:6" x14ac:dyDescent="0.2">
      <c r="B774" s="57"/>
      <c r="F774" s="57"/>
    </row>
    <row r="775" spans="2:6" x14ac:dyDescent="0.2">
      <c r="B775" s="57"/>
      <c r="F775" s="57"/>
    </row>
    <row r="776" spans="2:6" x14ac:dyDescent="0.2">
      <c r="B776" s="57"/>
      <c r="F776" s="57"/>
    </row>
    <row r="777" spans="2:6" x14ac:dyDescent="0.2">
      <c r="B777" s="57"/>
      <c r="F777" s="57"/>
    </row>
    <row r="778" spans="2:6" x14ac:dyDescent="0.2">
      <c r="B778" s="57"/>
      <c r="F778" s="57"/>
    </row>
    <row r="779" spans="2:6" x14ac:dyDescent="0.2">
      <c r="B779" s="57"/>
      <c r="F779" s="57"/>
    </row>
    <row r="780" spans="2:6" x14ac:dyDescent="0.2">
      <c r="B780" s="57"/>
      <c r="F780" s="57"/>
    </row>
    <row r="781" spans="2:6" x14ac:dyDescent="0.2">
      <c r="B781" s="57"/>
      <c r="F781" s="57"/>
    </row>
    <row r="782" spans="2:6" x14ac:dyDescent="0.2">
      <c r="B782" s="57"/>
      <c r="F782" s="57"/>
    </row>
    <row r="783" spans="2:6" x14ac:dyDescent="0.2">
      <c r="B783" s="57"/>
      <c r="F783" s="57"/>
    </row>
    <row r="784" spans="2:6" x14ac:dyDescent="0.2">
      <c r="B784" s="57"/>
      <c r="F784" s="57"/>
    </row>
    <row r="785" spans="2:6" x14ac:dyDescent="0.2">
      <c r="B785" s="57"/>
      <c r="F785" s="57"/>
    </row>
    <row r="786" spans="2:6" x14ac:dyDescent="0.2">
      <c r="B786" s="57"/>
      <c r="F786" s="57"/>
    </row>
    <row r="787" spans="2:6" x14ac:dyDescent="0.2">
      <c r="B787" s="57"/>
      <c r="F787" s="57"/>
    </row>
    <row r="788" spans="2:6" x14ac:dyDescent="0.2">
      <c r="B788" s="57"/>
      <c r="F788" s="57"/>
    </row>
    <row r="789" spans="2:6" x14ac:dyDescent="0.2">
      <c r="B789" s="57"/>
      <c r="F789" s="57"/>
    </row>
    <row r="790" spans="2:6" x14ac:dyDescent="0.2">
      <c r="B790" s="57"/>
      <c r="F790" s="57"/>
    </row>
    <row r="791" spans="2:6" x14ac:dyDescent="0.2">
      <c r="B791" s="57"/>
      <c r="F791" s="57"/>
    </row>
    <row r="792" spans="2:6" x14ac:dyDescent="0.2">
      <c r="B792" s="57"/>
      <c r="F792" s="57"/>
    </row>
    <row r="793" spans="2:6" x14ac:dyDescent="0.2">
      <c r="B793" s="57"/>
      <c r="F793" s="57"/>
    </row>
    <row r="794" spans="2:6" x14ac:dyDescent="0.2">
      <c r="B794" s="57"/>
      <c r="F794" s="57"/>
    </row>
    <row r="795" spans="2:6" x14ac:dyDescent="0.2">
      <c r="B795" s="57"/>
      <c r="F795" s="57"/>
    </row>
    <row r="796" spans="2:6" x14ac:dyDescent="0.2">
      <c r="B796" s="57"/>
      <c r="F796" s="57"/>
    </row>
    <row r="797" spans="2:6" x14ac:dyDescent="0.2">
      <c r="B797" s="57"/>
      <c r="F797" s="57"/>
    </row>
    <row r="798" spans="2:6" x14ac:dyDescent="0.2">
      <c r="B798" s="57"/>
      <c r="F798" s="57"/>
    </row>
    <row r="799" spans="2:6" x14ac:dyDescent="0.2">
      <c r="B799" s="57"/>
      <c r="F799" s="57"/>
    </row>
    <row r="800" spans="2:6" x14ac:dyDescent="0.2">
      <c r="B800" s="57"/>
      <c r="F800" s="57"/>
    </row>
    <row r="801" spans="2:6" x14ac:dyDescent="0.2">
      <c r="B801" s="57"/>
      <c r="F801" s="57"/>
    </row>
    <row r="802" spans="2:6" x14ac:dyDescent="0.2">
      <c r="B802" s="57"/>
      <c r="F802" s="57"/>
    </row>
    <row r="803" spans="2:6" x14ac:dyDescent="0.2">
      <c r="B803" s="57"/>
      <c r="F803" s="57"/>
    </row>
    <row r="804" spans="2:6" x14ac:dyDescent="0.2">
      <c r="B804" s="57"/>
      <c r="F804" s="57"/>
    </row>
    <row r="805" spans="2:6" x14ac:dyDescent="0.2">
      <c r="B805" s="57"/>
      <c r="F805" s="57"/>
    </row>
    <row r="806" spans="2:6" x14ac:dyDescent="0.2">
      <c r="B806" s="57"/>
      <c r="F806" s="57"/>
    </row>
    <row r="807" spans="2:6" x14ac:dyDescent="0.2">
      <c r="B807" s="57"/>
      <c r="F807" s="57"/>
    </row>
    <row r="808" spans="2:6" x14ac:dyDescent="0.2">
      <c r="B808" s="57"/>
      <c r="F808" s="57"/>
    </row>
    <row r="809" spans="2:6" x14ac:dyDescent="0.2">
      <c r="B809" s="57"/>
      <c r="F809" s="57"/>
    </row>
    <row r="810" spans="2:6" x14ac:dyDescent="0.2">
      <c r="B810" s="57"/>
      <c r="F810" s="57"/>
    </row>
    <row r="811" spans="2:6" x14ac:dyDescent="0.2">
      <c r="B811" s="57"/>
      <c r="F811" s="57"/>
    </row>
    <row r="812" spans="2:6" x14ac:dyDescent="0.2">
      <c r="B812" s="57"/>
      <c r="F812" s="57"/>
    </row>
    <row r="813" spans="2:6" x14ac:dyDescent="0.2">
      <c r="B813" s="57"/>
      <c r="F813" s="57"/>
    </row>
    <row r="814" spans="2:6" x14ac:dyDescent="0.2">
      <c r="B814" s="57"/>
      <c r="F814" s="57"/>
    </row>
    <row r="815" spans="2:6" x14ac:dyDescent="0.2">
      <c r="B815" s="57"/>
      <c r="F815" s="57"/>
    </row>
    <row r="816" spans="2:6" x14ac:dyDescent="0.2">
      <c r="B816" s="57"/>
      <c r="F816" s="57"/>
    </row>
    <row r="817" spans="2:6" x14ac:dyDescent="0.2">
      <c r="B817" s="57"/>
      <c r="F817" s="57"/>
    </row>
    <row r="818" spans="2:6" x14ac:dyDescent="0.2">
      <c r="B818" s="57"/>
      <c r="F818" s="57"/>
    </row>
    <row r="819" spans="2:6" x14ac:dyDescent="0.2">
      <c r="B819" s="57"/>
      <c r="F819" s="57"/>
    </row>
    <row r="820" spans="2:6" x14ac:dyDescent="0.2">
      <c r="B820" s="57"/>
      <c r="F820" s="57"/>
    </row>
    <row r="821" spans="2:6" x14ac:dyDescent="0.2">
      <c r="B821" s="57"/>
      <c r="F821" s="57"/>
    </row>
    <row r="822" spans="2:6" x14ac:dyDescent="0.2">
      <c r="B822" s="57"/>
      <c r="F822" s="57"/>
    </row>
    <row r="823" spans="2:6" x14ac:dyDescent="0.2">
      <c r="B823" s="57"/>
      <c r="F823" s="57"/>
    </row>
    <row r="824" spans="2:6" x14ac:dyDescent="0.2">
      <c r="B824" s="57"/>
      <c r="F824" s="57"/>
    </row>
    <row r="825" spans="2:6" x14ac:dyDescent="0.2">
      <c r="B825" s="57"/>
      <c r="F825" s="57"/>
    </row>
    <row r="826" spans="2:6" x14ac:dyDescent="0.2">
      <c r="B826" s="57"/>
      <c r="F826" s="57"/>
    </row>
    <row r="827" spans="2:6" x14ac:dyDescent="0.2">
      <c r="B827" s="57"/>
      <c r="F827" s="57"/>
    </row>
    <row r="828" spans="2:6" x14ac:dyDescent="0.2">
      <c r="B828" s="57"/>
      <c r="F828" s="57"/>
    </row>
    <row r="829" spans="2:6" x14ac:dyDescent="0.2">
      <c r="B829" s="57"/>
      <c r="F829" s="57"/>
    </row>
    <row r="830" spans="2:6" x14ac:dyDescent="0.2">
      <c r="B830" s="57"/>
      <c r="F830" s="57"/>
    </row>
    <row r="831" spans="2:6" x14ac:dyDescent="0.2">
      <c r="B831" s="57"/>
      <c r="F831" s="57"/>
    </row>
    <row r="832" spans="2:6" x14ac:dyDescent="0.2">
      <c r="B832" s="57"/>
      <c r="F832" s="57"/>
    </row>
    <row r="833" spans="2:6" x14ac:dyDescent="0.2">
      <c r="B833" s="57"/>
      <c r="F833" s="57"/>
    </row>
  </sheetData>
  <phoneticPr fontId="8" type="noConversion"/>
  <hyperlinks>
    <hyperlink ref="P13" r:id="rId1" display="http://www.konkoly.hu/cgi-bin/IBVS?5595"/>
    <hyperlink ref="P15" r:id="rId2" display="http://www.konkoly.hu/cgi-bin/IBVS?5595"/>
    <hyperlink ref="P16" r:id="rId3" display="http://www.bav-astro.de/sfs/BAVM_link.php?BAVMnr=152"/>
    <hyperlink ref="P17" r:id="rId4" display="http://var.astro.cz/oejv/issues/oejv0074.pdf"/>
    <hyperlink ref="P18" r:id="rId5" display="http://www.konkoly.hu/cgi-bin/IBVS?5595"/>
    <hyperlink ref="P19" r:id="rId6" display="http://www.konkoly.hu/cgi-bin/IBVS?5595"/>
    <hyperlink ref="P21" r:id="rId7" display="http://www.konkoly.hu/cgi-bin/IBVS?6007"/>
    <hyperlink ref="P60" r:id="rId8" display="http://var.astro.cz/oejv/issues/oejv0107.pdf"/>
    <hyperlink ref="P61" r:id="rId9" display="http://www.bav-astro.de/sfs/BAVM_link.php?BAVMnr=212"/>
    <hyperlink ref="P62" r:id="rId10" display="http://www.bav-astro.de/sfs/BAVM_link.php?BAVMnr=212"/>
    <hyperlink ref="P22" r:id="rId11" display="http://www.konkoly.hu/cgi-bin/IBVS?5960"/>
    <hyperlink ref="P23" r:id="rId12" display="http://www.konkoly.hu/cgi-bin/IBVS?5992"/>
    <hyperlink ref="P24" r:id="rId13" display="http://www.konkoly.hu/cgi-bin/IBVS?6011"/>
    <hyperlink ref="P25" r:id="rId14" display="http://www.bav-astro.de/sfs/BAVM_link.php?BAVMnr=231"/>
    <hyperlink ref="P26" r:id="rId15" display="http://www.konkoly.hu/cgi-bin/IBVS?6042"/>
    <hyperlink ref="P27" r:id="rId16" display="http://www.konkoly.hu/cgi-bin/IBVS?6042"/>
  </hyperlinks>
  <pageMargins left="0.75" right="0.75" top="1" bottom="1" header="0.5" footer="0.5"/>
  <pageSetup orientation="portrait" horizontalDpi="300" verticalDpi="300" r:id="rId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2024-01-23T02:36:48Z</dcterms:modified>
</cp:coreProperties>
</file>