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60A75A8-1637-4006-A9C1-3F0E57FA3C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1" i="1" l="1"/>
  <c r="F91" i="1" s="1"/>
  <c r="G91" i="1" s="1"/>
  <c r="K91" i="1" s="1"/>
  <c r="Q91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2" i="1"/>
  <c r="Q63" i="1"/>
  <c r="Q70" i="1"/>
  <c r="Q85" i="1"/>
  <c r="Q86" i="1"/>
  <c r="Q87" i="1"/>
  <c r="G32" i="2"/>
  <c r="C32" i="2"/>
  <c r="G31" i="2"/>
  <c r="C31" i="2"/>
  <c r="G76" i="2"/>
  <c r="C76" i="2"/>
  <c r="G75" i="2"/>
  <c r="C75" i="2"/>
  <c r="G74" i="2"/>
  <c r="C74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73" i="2"/>
  <c r="C73" i="2"/>
  <c r="G17" i="2"/>
  <c r="C17" i="2"/>
  <c r="G16" i="2"/>
  <c r="C16" i="2"/>
  <c r="G15" i="2"/>
  <c r="C15" i="2"/>
  <c r="G14" i="2"/>
  <c r="C14" i="2"/>
  <c r="G13" i="2"/>
  <c r="C13" i="2"/>
  <c r="G12" i="2"/>
  <c r="C12" i="2"/>
  <c r="G72" i="2"/>
  <c r="C72" i="2"/>
  <c r="G71" i="2"/>
  <c r="C71" i="2"/>
  <c r="G11" i="2"/>
  <c r="C1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H32" i="2"/>
  <c r="B32" i="2"/>
  <c r="D32" i="2"/>
  <c r="A32" i="2"/>
  <c r="H31" i="2"/>
  <c r="B31" i="2"/>
  <c r="D31" i="2"/>
  <c r="A31" i="2"/>
  <c r="H76" i="2"/>
  <c r="B76" i="2"/>
  <c r="D76" i="2"/>
  <c r="A76" i="2"/>
  <c r="H75" i="2"/>
  <c r="B75" i="2"/>
  <c r="D75" i="2"/>
  <c r="A75" i="2"/>
  <c r="H74" i="2"/>
  <c r="B74" i="2"/>
  <c r="D74" i="2"/>
  <c r="A74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73" i="2"/>
  <c r="B73" i="2"/>
  <c r="D73" i="2"/>
  <c r="A73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72" i="2"/>
  <c r="B72" i="2"/>
  <c r="D72" i="2"/>
  <c r="A72" i="2"/>
  <c r="H71" i="2"/>
  <c r="B71" i="2"/>
  <c r="D71" i="2"/>
  <c r="A71" i="2"/>
  <c r="H11" i="2"/>
  <c r="B11" i="2"/>
  <c r="D11" i="2"/>
  <c r="A1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Q89" i="1"/>
  <c r="Q90" i="1"/>
  <c r="F16" i="1"/>
  <c r="C17" i="1"/>
  <c r="Q88" i="1"/>
  <c r="Q67" i="1"/>
  <c r="Q65" i="1"/>
  <c r="Q64" i="1"/>
  <c r="Q61" i="1"/>
  <c r="Q21" i="1"/>
  <c r="Q66" i="1"/>
  <c r="Q68" i="1"/>
  <c r="Q69" i="1"/>
  <c r="Q71" i="1"/>
  <c r="Q72" i="1"/>
  <c r="Q73" i="1"/>
  <c r="Q74" i="1"/>
  <c r="Q75" i="1"/>
  <c r="Q76" i="1"/>
  <c r="Q77" i="1"/>
  <c r="Q78" i="1"/>
  <c r="Q79" i="1"/>
  <c r="Q80" i="1"/>
  <c r="Q81" i="1"/>
  <c r="Q84" i="1"/>
  <c r="Q82" i="1"/>
  <c r="Q83" i="1"/>
  <c r="C7" i="1"/>
  <c r="Q60" i="1"/>
  <c r="E71" i="2"/>
  <c r="E28" i="2"/>
  <c r="E34" i="2"/>
  <c r="E44" i="2"/>
  <c r="E22" i="1"/>
  <c r="F22" i="1"/>
  <c r="G22" i="1" s="1"/>
  <c r="I22" i="1" s="1"/>
  <c r="E27" i="1"/>
  <c r="F27" i="1" s="1"/>
  <c r="G27" i="1" s="1"/>
  <c r="I27" i="1" s="1"/>
  <c r="E35" i="1"/>
  <c r="F35" i="1"/>
  <c r="G35" i="1" s="1"/>
  <c r="I35" i="1" s="1"/>
  <c r="E43" i="1"/>
  <c r="E54" i="2" s="1"/>
  <c r="F43" i="1"/>
  <c r="E51" i="1"/>
  <c r="F51" i="1"/>
  <c r="G51" i="1" s="1"/>
  <c r="I51" i="1" s="1"/>
  <c r="E59" i="1"/>
  <c r="F59" i="1"/>
  <c r="G59" i="1" s="1"/>
  <c r="I59" i="1" s="1"/>
  <c r="E71" i="1"/>
  <c r="F71" i="1" s="1"/>
  <c r="G71" i="1" s="1"/>
  <c r="I71" i="1" s="1"/>
  <c r="E79" i="1"/>
  <c r="E26" i="2" s="1"/>
  <c r="F79" i="1"/>
  <c r="G79" i="1" s="1"/>
  <c r="I79" i="1" s="1"/>
  <c r="E90" i="1"/>
  <c r="F90" i="1"/>
  <c r="G90" i="1"/>
  <c r="K90" i="1" s="1"/>
  <c r="E30" i="1"/>
  <c r="F30" i="1"/>
  <c r="G30" i="1" s="1"/>
  <c r="I30" i="1" s="1"/>
  <c r="E38" i="1"/>
  <c r="E49" i="2" s="1"/>
  <c r="F38" i="1"/>
  <c r="E46" i="1"/>
  <c r="F46" i="1"/>
  <c r="E54" i="1"/>
  <c r="E65" i="2" s="1"/>
  <c r="E70" i="1"/>
  <c r="F70" i="1"/>
  <c r="E74" i="1"/>
  <c r="F74" i="1"/>
  <c r="E84" i="1"/>
  <c r="F84" i="1" s="1"/>
  <c r="G84" i="1" s="1"/>
  <c r="I84" i="1" s="1"/>
  <c r="E64" i="1"/>
  <c r="E12" i="2" s="1"/>
  <c r="F64" i="1"/>
  <c r="G64" i="1" s="1"/>
  <c r="I64" i="1" s="1"/>
  <c r="E25" i="1"/>
  <c r="F25" i="1" s="1"/>
  <c r="G25" i="1" s="1"/>
  <c r="I25" i="1" s="1"/>
  <c r="E33" i="1"/>
  <c r="F33" i="1"/>
  <c r="G33" i="1" s="1"/>
  <c r="I33" i="1" s="1"/>
  <c r="E41" i="1"/>
  <c r="F41" i="1"/>
  <c r="G43" i="1"/>
  <c r="I43" i="1" s="1"/>
  <c r="E49" i="1"/>
  <c r="F49" i="1"/>
  <c r="G49" i="1" s="1"/>
  <c r="I49" i="1" s="1"/>
  <c r="E57" i="1"/>
  <c r="F57" i="1" s="1"/>
  <c r="G57" i="1" s="1"/>
  <c r="I57" i="1" s="1"/>
  <c r="E87" i="1"/>
  <c r="F87" i="1"/>
  <c r="G87" i="1" s="1"/>
  <c r="I87" i="1" s="1"/>
  <c r="E68" i="1"/>
  <c r="F68" i="1"/>
  <c r="G68" i="1" s="1"/>
  <c r="I68" i="1" s="1"/>
  <c r="E77" i="1"/>
  <c r="E24" i="2" s="1"/>
  <c r="F77" i="1"/>
  <c r="G77" i="1" s="1"/>
  <c r="I77" i="1" s="1"/>
  <c r="E83" i="1"/>
  <c r="F83" i="1" s="1"/>
  <c r="G83" i="1" s="1"/>
  <c r="J83" i="1" s="1"/>
  <c r="E88" i="1"/>
  <c r="F88" i="1"/>
  <c r="E28" i="1"/>
  <c r="E36" i="1"/>
  <c r="F36" i="1"/>
  <c r="G36" i="1" s="1"/>
  <c r="I36" i="1" s="1"/>
  <c r="G38" i="1"/>
  <c r="I38" i="1" s="1"/>
  <c r="E44" i="1"/>
  <c r="F44" i="1" s="1"/>
  <c r="G44" i="1" s="1"/>
  <c r="I44" i="1" s="1"/>
  <c r="G46" i="1"/>
  <c r="I46" i="1"/>
  <c r="E52" i="1"/>
  <c r="F52" i="1" s="1"/>
  <c r="G52" i="1" s="1"/>
  <c r="I52" i="1" s="1"/>
  <c r="E62" i="1"/>
  <c r="F62" i="1" s="1"/>
  <c r="G62" i="1" s="1"/>
  <c r="J62" i="1" s="1"/>
  <c r="G70" i="1"/>
  <c r="I70" i="1"/>
  <c r="E72" i="1"/>
  <c r="E19" i="2" s="1"/>
  <c r="F72" i="1"/>
  <c r="G74" i="1"/>
  <c r="I74" i="1" s="1"/>
  <c r="E80" i="1"/>
  <c r="F80" i="1" s="1"/>
  <c r="G80" i="1" s="1"/>
  <c r="I80" i="1" s="1"/>
  <c r="E21" i="1"/>
  <c r="F21" i="1" s="1"/>
  <c r="G21" i="1" s="1"/>
  <c r="I21" i="1" s="1"/>
  <c r="E23" i="1"/>
  <c r="F23" i="1" s="1"/>
  <c r="G23" i="1" s="1"/>
  <c r="I23" i="1" s="1"/>
  <c r="E31" i="1"/>
  <c r="F31" i="1"/>
  <c r="G31" i="1"/>
  <c r="I31" i="1" s="1"/>
  <c r="E39" i="1"/>
  <c r="F39" i="1"/>
  <c r="G39" i="1" s="1"/>
  <c r="I39" i="1" s="1"/>
  <c r="G41" i="1"/>
  <c r="I41" i="1" s="1"/>
  <c r="E47" i="1"/>
  <c r="F47" i="1" s="1"/>
  <c r="G47" i="1" s="1"/>
  <c r="I47" i="1" s="1"/>
  <c r="E55" i="1"/>
  <c r="F55" i="1"/>
  <c r="G55" i="1" s="1"/>
  <c r="I55" i="1" s="1"/>
  <c r="E85" i="1"/>
  <c r="F85" i="1" s="1"/>
  <c r="G85" i="1" s="1"/>
  <c r="I85" i="1" s="1"/>
  <c r="E75" i="1"/>
  <c r="F75" i="1"/>
  <c r="G75" i="1"/>
  <c r="I75" i="1" s="1"/>
  <c r="E60" i="1"/>
  <c r="F60" i="1" s="1"/>
  <c r="G60" i="1" s="1"/>
  <c r="J60" i="1" s="1"/>
  <c r="E65" i="1"/>
  <c r="F65" i="1"/>
  <c r="G65" i="1" s="1"/>
  <c r="I65" i="1" s="1"/>
  <c r="E26" i="1"/>
  <c r="F26" i="1"/>
  <c r="G26" i="1"/>
  <c r="I26" i="1" s="1"/>
  <c r="E34" i="1"/>
  <c r="F34" i="1" s="1"/>
  <c r="G34" i="1" s="1"/>
  <c r="I34" i="1" s="1"/>
  <c r="E42" i="1"/>
  <c r="F42" i="1" s="1"/>
  <c r="G42" i="1" s="1"/>
  <c r="I42" i="1" s="1"/>
  <c r="E50" i="1"/>
  <c r="E61" i="2" s="1"/>
  <c r="E58" i="1"/>
  <c r="E69" i="2" s="1"/>
  <c r="F58" i="1"/>
  <c r="G58" i="1"/>
  <c r="I58" i="1" s="1"/>
  <c r="E69" i="1"/>
  <c r="F69" i="1"/>
  <c r="G69" i="1" s="1"/>
  <c r="I69" i="1" s="1"/>
  <c r="G72" i="1"/>
  <c r="I72" i="1" s="1"/>
  <c r="E78" i="1"/>
  <c r="F78" i="1" s="1"/>
  <c r="G78" i="1" s="1"/>
  <c r="I78" i="1" s="1"/>
  <c r="E89" i="1"/>
  <c r="E31" i="2" s="1"/>
  <c r="F89" i="1"/>
  <c r="E29" i="1"/>
  <c r="F29" i="1" s="1"/>
  <c r="G29" i="1" s="1"/>
  <c r="I29" i="1" s="1"/>
  <c r="E37" i="1"/>
  <c r="F37" i="1"/>
  <c r="G37" i="1"/>
  <c r="I37" i="1" s="1"/>
  <c r="E45" i="1"/>
  <c r="E56" i="2" s="1"/>
  <c r="E53" i="1"/>
  <c r="F53" i="1"/>
  <c r="G53" i="1"/>
  <c r="I53" i="1" s="1"/>
  <c r="E63" i="1"/>
  <c r="F63" i="1"/>
  <c r="G63" i="1" s="1"/>
  <c r="J63" i="1" s="1"/>
  <c r="E73" i="1"/>
  <c r="F73" i="1" s="1"/>
  <c r="G73" i="1" s="1"/>
  <c r="I73" i="1" s="1"/>
  <c r="E81" i="1"/>
  <c r="F81" i="1"/>
  <c r="G81" i="1" s="1"/>
  <c r="J81" i="1" s="1"/>
  <c r="E61" i="1"/>
  <c r="F61" i="1" s="1"/>
  <c r="G61" i="1" s="1"/>
  <c r="I61" i="1" s="1"/>
  <c r="E24" i="1"/>
  <c r="E35" i="2" s="1"/>
  <c r="F24" i="1"/>
  <c r="G24" i="1"/>
  <c r="I24" i="1" s="1"/>
  <c r="E32" i="1"/>
  <c r="F32" i="1" s="1"/>
  <c r="G32" i="1" s="1"/>
  <c r="I32" i="1" s="1"/>
  <c r="E40" i="1"/>
  <c r="F40" i="1"/>
  <c r="G40" i="1"/>
  <c r="I40" i="1" s="1"/>
  <c r="E48" i="1"/>
  <c r="F48" i="1"/>
  <c r="G48" i="1" s="1"/>
  <c r="I48" i="1" s="1"/>
  <c r="E56" i="1"/>
  <c r="F56" i="1" s="1"/>
  <c r="G56" i="1" s="1"/>
  <c r="I56" i="1" s="1"/>
  <c r="E86" i="1"/>
  <c r="E75" i="2" s="1"/>
  <c r="F86" i="1"/>
  <c r="G86" i="1"/>
  <c r="I86" i="1" s="1"/>
  <c r="E66" i="1"/>
  <c r="F66" i="1"/>
  <c r="G66" i="1" s="1"/>
  <c r="I66" i="1" s="1"/>
  <c r="E76" i="1"/>
  <c r="F76" i="1" s="1"/>
  <c r="G76" i="1" s="1"/>
  <c r="I76" i="1" s="1"/>
  <c r="E82" i="1"/>
  <c r="F82" i="1"/>
  <c r="G82" i="1"/>
  <c r="J82" i="1" s="1"/>
  <c r="G89" i="1"/>
  <c r="K89" i="1"/>
  <c r="E67" i="1"/>
  <c r="F67" i="1"/>
  <c r="G67" i="1" s="1"/>
  <c r="I67" i="1" s="1"/>
  <c r="E51" i="2"/>
  <c r="E73" i="2"/>
  <c r="E23" i="2"/>
  <c r="E45" i="2"/>
  <c r="E18" i="2"/>
  <c r="E30" i="2"/>
  <c r="E41" i="2"/>
  <c r="E46" i="2"/>
  <c r="E36" i="2"/>
  <c r="E42" i="2"/>
  <c r="E70" i="2"/>
  <c r="E14" i="2"/>
  <c r="E66" i="2"/>
  <c r="E11" i="2"/>
  <c r="E27" i="2"/>
  <c r="E76" i="2"/>
  <c r="E16" i="2"/>
  <c r="E59" i="2"/>
  <c r="E64" i="2"/>
  <c r="E62" i="2"/>
  <c r="E17" i="2"/>
  <c r="E72" i="2"/>
  <c r="E21" i="2"/>
  <c r="E29" i="2"/>
  <c r="E22" i="2"/>
  <c r="E48" i="2"/>
  <c r="E47" i="2"/>
  <c r="E52" i="2"/>
  <c r="E57" i="2"/>
  <c r="E67" i="2"/>
  <c r="E15" i="2"/>
  <c r="E55" i="2"/>
  <c r="E40" i="2"/>
  <c r="E50" i="2"/>
  <c r="E60" i="2"/>
  <c r="E38" i="2"/>
  <c r="E33" i="2"/>
  <c r="E32" i="2"/>
  <c r="E43" i="2"/>
  <c r="E13" i="2"/>
  <c r="F28" i="1"/>
  <c r="G28" i="1" s="1"/>
  <c r="I28" i="1" s="1"/>
  <c r="E39" i="2"/>
  <c r="E37" i="2"/>
  <c r="E68" i="2" l="1"/>
  <c r="F54" i="1"/>
  <c r="G54" i="1" s="1"/>
  <c r="I54" i="1" s="1"/>
  <c r="E74" i="2"/>
  <c r="E63" i="2"/>
  <c r="E25" i="2"/>
  <c r="E58" i="2"/>
  <c r="F45" i="1"/>
  <c r="G45" i="1" s="1"/>
  <c r="F50" i="1"/>
  <c r="G50" i="1" s="1"/>
  <c r="I50" i="1" s="1"/>
  <c r="E53" i="2"/>
  <c r="E20" i="2"/>
  <c r="F17" i="1"/>
  <c r="C12" i="1"/>
  <c r="C11" i="1"/>
  <c r="C16" i="1" l="1"/>
  <c r="D18" i="1" s="1"/>
  <c r="O41" i="1"/>
  <c r="O87" i="1"/>
  <c r="O81" i="1"/>
  <c r="O39" i="1"/>
  <c r="O37" i="1"/>
  <c r="O51" i="1"/>
  <c r="O38" i="1"/>
  <c r="O67" i="1"/>
  <c r="O84" i="1"/>
  <c r="O89" i="1"/>
  <c r="O73" i="1"/>
  <c r="O72" i="1"/>
  <c r="O58" i="1"/>
  <c r="O56" i="1"/>
  <c r="O90" i="1"/>
  <c r="O57" i="1"/>
  <c r="O62" i="1"/>
  <c r="O66" i="1"/>
  <c r="O88" i="1"/>
  <c r="O91" i="1"/>
  <c r="O69" i="1"/>
  <c r="O74" i="1"/>
  <c r="O31" i="1"/>
  <c r="O59" i="1"/>
  <c r="O30" i="1"/>
  <c r="O40" i="1"/>
  <c r="O68" i="1"/>
  <c r="O34" i="1"/>
  <c r="O42" i="1"/>
  <c r="O64" i="1"/>
  <c r="O82" i="1"/>
  <c r="O36" i="1"/>
  <c r="C15" i="1"/>
  <c r="C18" i="1" s="1"/>
  <c r="O65" i="1"/>
  <c r="O80" i="1"/>
  <c r="O55" i="1"/>
  <c r="O24" i="1"/>
  <c r="O28" i="1"/>
  <c r="O75" i="1"/>
  <c r="O23" i="1"/>
  <c r="O32" i="1"/>
  <c r="O33" i="1"/>
  <c r="O49" i="1"/>
  <c r="O71" i="1"/>
  <c r="O60" i="1"/>
  <c r="O63" i="1"/>
  <c r="O47" i="1"/>
  <c r="O52" i="1"/>
  <c r="O25" i="1"/>
  <c r="O83" i="1"/>
  <c r="O44" i="1"/>
  <c r="O35" i="1"/>
  <c r="O79" i="1"/>
  <c r="O46" i="1"/>
  <c r="O86" i="1"/>
  <c r="O29" i="1"/>
  <c r="O26" i="1"/>
  <c r="O43" i="1"/>
  <c r="O76" i="1"/>
  <c r="O61" i="1"/>
  <c r="O78" i="1"/>
  <c r="O85" i="1"/>
  <c r="O53" i="1"/>
  <c r="O54" i="1"/>
  <c r="O48" i="1"/>
  <c r="O27" i="1"/>
  <c r="O70" i="1"/>
  <c r="O21" i="1"/>
  <c r="O45" i="1"/>
  <c r="O22" i="1"/>
  <c r="O50" i="1"/>
  <c r="O77" i="1"/>
  <c r="I45" i="1"/>
  <c r="F18" i="1" l="1"/>
  <c r="F19" i="1" s="1"/>
</calcChain>
</file>

<file path=xl/sharedStrings.xml><?xml version="1.0" encoding="utf-8"?>
<sst xmlns="http://schemas.openxmlformats.org/spreadsheetml/2006/main" count="742" uniqueCount="295">
  <si>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</si>
  <si>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</si>
  <si>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</si>
  <si>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</si>
  <si>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</si>
  <si>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</si>
  <si>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</si>
  <si>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</si>
  <si>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</si>
  <si>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</si>
  <si>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</si>
  <si>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</si>
  <si>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</si>
  <si>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</si>
  <si>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</si>
  <si>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</si>
  <si>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</si>
  <si>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</si>
  <si>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</si>
  <si>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</si>
  <si>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</si>
  <si>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</si>
  <si>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</si>
  <si>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</si>
  <si>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</si>
  <si>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</si>
  <si>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</si>
  <si>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</si>
  <si>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</si>
  <si>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AS SP SCI 32,287</t>
  </si>
  <si>
    <t>K</t>
  </si>
  <si>
    <t>v</t>
  </si>
  <si>
    <t>BAAVSS 58,11</t>
  </si>
  <si>
    <t>BAAVSS 59,16</t>
  </si>
  <si>
    <t>BAAVSS 72,22</t>
  </si>
  <si>
    <t>B</t>
  </si>
  <si>
    <t>IBVS 3615</t>
  </si>
  <si>
    <t>V</t>
  </si>
  <si>
    <t>BAV-M 59</t>
  </si>
  <si>
    <t>II</t>
  </si>
  <si>
    <t>Srivastava 1987</t>
  </si>
  <si>
    <t>I</t>
  </si>
  <si>
    <t>EA/DM</t>
  </si>
  <si>
    <t>EI Cep / GSC 4599-0082</t>
  </si>
  <si>
    <t># of data points:</t>
  </si>
  <si>
    <t>IBVS 5438</t>
  </si>
  <si>
    <t>bad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</si>
  <si>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</si>
  <si>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</si>
  <si>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</si>
  <si>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</si>
  <si>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</si>
  <si>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</si>
  <si>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</si>
  <si>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</si>
  <si>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</si>
  <si>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</si>
  <si>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</si>
  <si>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</si>
  <si>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</si>
  <si>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</si>
  <si>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</si>
  <si>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</si>
  <si>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</si>
  <si>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</si>
  <si>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</si>
  <si>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 -0.003 </t>
  </si>
  <si>
    <t>2426621.435 </t>
  </si>
  <si>
    <t> 06.10.1931 22:26 </t>
  </si>
  <si>
    <t> -0.096 </t>
  </si>
  <si>
    <t>P </t>
  </si>
  <si>
    <t> W.Strohmeier </t>
  </si>
  <si>
    <t> KVB 25.6 </t>
  </si>
  <si>
    <t>2426853.505 </t>
  </si>
  <si>
    <t> 26.05.1932 00:07 </t>
  </si>
  <si>
    <t> -0.108 </t>
  </si>
  <si>
    <t>2426870.483 </t>
  </si>
  <si>
    <t> 11.06.1932 23:35 </t>
  </si>
  <si>
    <t> -0.009 </t>
  </si>
  <si>
    <t>2426870.504 </t>
  </si>
  <si>
    <t> 12.06.1932 00:05 </t>
  </si>
  <si>
    <t> 0.012 </t>
  </si>
  <si>
    <t>2426870.525 </t>
  </si>
  <si>
    <t> 12.06.1932 00:36 </t>
  </si>
  <si>
    <t> 0.033 </t>
  </si>
  <si>
    <t>2426929.438 </t>
  </si>
  <si>
    <t> 09.08.1932 22:30 </t>
  </si>
  <si>
    <t> -0.129 </t>
  </si>
  <si>
    <t>2427330.384 </t>
  </si>
  <si>
    <t> 14.09.1933 21:12 </t>
  </si>
  <si>
    <t> -0.051 </t>
  </si>
  <si>
    <t>2427925.356 </t>
  </si>
  <si>
    <t> 02.05.1935 20:32 </t>
  </si>
  <si>
    <t> -0.052 </t>
  </si>
  <si>
    <t>2428313.451 </t>
  </si>
  <si>
    <t> 24.05.1936 22:49 </t>
  </si>
  <si>
    <t> -0.167 </t>
  </si>
  <si>
    <t>2428693.435 </t>
  </si>
  <si>
    <t> 08.06.1937 22:26 </t>
  </si>
  <si>
    <t> 0.047 </t>
  </si>
  <si>
    <t>2428693.477 </t>
  </si>
  <si>
    <t> 08.06.1937 23:26 </t>
  </si>
  <si>
    <t> 0.089 </t>
  </si>
  <si>
    <t>2428752.542 </t>
  </si>
  <si>
    <t> 07.08.1937 01:00 </t>
  </si>
  <si>
    <t> 0.079 </t>
  </si>
  <si>
    <t>2428807.386 </t>
  </si>
  <si>
    <t> 30.09.1937 21:15 </t>
  </si>
  <si>
    <t> 0.067 </t>
  </si>
  <si>
    <t>2428807.472 </t>
  </si>
  <si>
    <t> 30.09.1937 23:19 </t>
  </si>
  <si>
    <t> 0.153 </t>
  </si>
  <si>
    <t>2428963.388 </t>
  </si>
  <si>
    <t> 05.03.1938 21:18 </t>
  </si>
  <si>
    <t> -0.059 </t>
  </si>
  <si>
    <t>2429195.397 </t>
  </si>
  <si>
    <t> 23.10.1938 21:31 </t>
  </si>
  <si>
    <t> -0.131 </t>
  </si>
  <si>
    <t>2429195.440 </t>
  </si>
  <si>
    <t> 23.10.1938 22:33 </t>
  </si>
  <si>
    <t> -0.088 </t>
  </si>
  <si>
    <t>2429250.258 </t>
  </si>
  <si>
    <t> 17.12.1938 18:11 </t>
  </si>
  <si>
    <t> -0.126 </t>
  </si>
  <si>
    <t>2429465.441 </t>
  </si>
  <si>
    <t> 20.07.1939 22:35 </t>
  </si>
  <si>
    <t> -0.146 </t>
  </si>
  <si>
    <t>2431710.419 </t>
  </si>
  <si>
    <t> 11.09.1945 22:03 </t>
  </si>
  <si>
    <t> -0.031 </t>
  </si>
  <si>
    <t> K.P.Schörner </t>
  </si>
  <si>
    <t> KVB 25.13 </t>
  </si>
  <si>
    <t>2433917.344 </t>
  </si>
  <si>
    <t> 27.09.1951 20:15 </t>
  </si>
  <si>
    <t> 0.008 </t>
  </si>
  <si>
    <t>2435187.547 </t>
  </si>
  <si>
    <t> 21.03.1955 01:07 </t>
  </si>
  <si>
    <t> 0.092 </t>
  </si>
  <si>
    <t>2436229.630 </t>
  </si>
  <si>
    <t> 26.01.1958 03:07 </t>
  </si>
  <si>
    <t> -0.083 </t>
  </si>
  <si>
    <t>2436229.658 </t>
  </si>
  <si>
    <t> 26.01.1958 03:47 </t>
  </si>
  <si>
    <t> -0.055 </t>
  </si>
  <si>
    <t>2436263.467 </t>
  </si>
  <si>
    <t> 28.02.1958 23:12 </t>
  </si>
  <si>
    <t>2436263.468 </t>
  </si>
  <si>
    <t> 28.02.1958 23:13 </t>
  </si>
  <si>
    <t> -0.002 </t>
  </si>
  <si>
    <t>2436263.469 </t>
  </si>
  <si>
    <t> 28.02.1958 23:15 </t>
  </si>
  <si>
    <t> -0.001 </t>
  </si>
  <si>
    <t>2436318.463 </t>
  </si>
  <si>
    <t> 24.04.1958 23:06 </t>
  </si>
  <si>
    <t> 0.137 </t>
  </si>
  <si>
    <t>2436318.492 </t>
  </si>
  <si>
    <t> 24.04.1958 23:48 </t>
  </si>
  <si>
    <t> 0.166 </t>
  </si>
  <si>
    <t>2436318.521 </t>
  </si>
  <si>
    <t> 25.04.1958 00:30 </t>
  </si>
  <si>
    <t> 0.195 </t>
  </si>
  <si>
    <t>2436436.377 </t>
  </si>
  <si>
    <t> 20.08.1958 21:02 </t>
  </si>
  <si>
    <t> -0.100 </t>
  </si>
  <si>
    <t>2436436.422 </t>
  </si>
  <si>
    <t> 20.08.1958 22:07 </t>
  </si>
  <si>
    <t>2436436.497 </t>
  </si>
  <si>
    <t> 20.08.1958 23:55 </t>
  </si>
  <si>
    <t> 0.020 </t>
  </si>
  <si>
    <t>2436436.514 </t>
  </si>
  <si>
    <t> 21.08.1958 00:20 </t>
  </si>
  <si>
    <t> 0.037 </t>
  </si>
  <si>
    <t>2436453.365 </t>
  </si>
  <si>
    <t> 06.09.1958 20:45 </t>
  </si>
  <si>
    <t> 0.010 </t>
  </si>
  <si>
    <t>2436453.409 </t>
  </si>
  <si>
    <t> 06.09.1958 21:48 </t>
  </si>
  <si>
    <t> 0.054 </t>
  </si>
  <si>
    <t>2436453.455 </t>
  </si>
  <si>
    <t> 06.09.1958 22:55 </t>
  </si>
  <si>
    <t> 0.100 </t>
  </si>
  <si>
    <t>2436495.452 </t>
  </si>
  <si>
    <t> 18.10.1958 22:50 </t>
  </si>
  <si>
    <t>2436820.4665 </t>
  </si>
  <si>
    <t> 08.09.1959 23:11 </t>
  </si>
  <si>
    <t> 0.0000 </t>
  </si>
  <si>
    <t>E </t>
  </si>
  <si>
    <t>?</t>
  </si>
  <si>
    <t> A.Abrami </t>
  </si>
  <si>
    <t> MSAI 37.379 </t>
  </si>
  <si>
    <t>2437149.6007 </t>
  </si>
  <si>
    <t> 03.08.1960 02:25 </t>
  </si>
  <si>
    <t> 0.0002 </t>
  </si>
  <si>
    <t>2437166.4765 </t>
  </si>
  <si>
    <t> 19.08.1960 23:26 </t>
  </si>
  <si>
    <t> -0.0027 </t>
  </si>
  <si>
    <t>2439027.420 </t>
  </si>
  <si>
    <t> 23.09.1965 22:04 </t>
  </si>
  <si>
    <t> 0.068 </t>
  </si>
  <si>
    <t>V </t>
  </si>
  <si>
    <t> W.Braune </t>
  </si>
  <si>
    <t>BAVM 18 </t>
  </si>
  <si>
    <t>2439044.286 </t>
  </si>
  <si>
    <t> 10.10.1965 18:51 </t>
  </si>
  <si>
    <t> 0.055 </t>
  </si>
  <si>
    <t>2440525.333 </t>
  </si>
  <si>
    <t> 30.10.1969 19:59 </t>
  </si>
  <si>
    <t> Padalia&amp;Srivastava </t>
  </si>
  <si>
    <t> ASS 32.287 </t>
  </si>
  <si>
    <t>2440542.214 </t>
  </si>
  <si>
    <t> 16.11.1969 17:08 </t>
  </si>
  <si>
    <t> 0.001 </t>
  </si>
  <si>
    <t>2440909.328 </t>
  </si>
  <si>
    <t> 18.11.1970 19:52 </t>
  </si>
  <si>
    <t> 0.004 </t>
  </si>
  <si>
    <t>2440926.201 </t>
  </si>
  <si>
    <t> 05.12.1970 16:49 </t>
  </si>
  <si>
    <t>2441660.416 </t>
  </si>
  <si>
    <t> 08.12.1972 21:59 </t>
  </si>
  <si>
    <t> P.R.Clayton </t>
  </si>
  <si>
    <t> JBAA 83.453 </t>
  </si>
  <si>
    <t>2442985.460 </t>
  </si>
  <si>
    <t> 25.07.1976 23:02 </t>
  </si>
  <si>
    <t> 0.060 </t>
  </si>
  <si>
    <t> D.Stott </t>
  </si>
  <si>
    <t> VSSC 58.16 </t>
  </si>
  <si>
    <t>2443006.460 </t>
  </si>
  <si>
    <t> 15.08.1976 23:02 </t>
  </si>
  <si>
    <t> -0.038 </t>
  </si>
  <si>
    <t>2443099.354 </t>
  </si>
  <si>
    <t> 16.11.1976 20:29 </t>
  </si>
  <si>
    <t> 0.023 </t>
  </si>
  <si>
    <t> M.D.Taylor </t>
  </si>
  <si>
    <t>2443141.470 </t>
  </si>
  <si>
    <t> 28.12.1976 23:16 </t>
  </si>
  <si>
    <t> -0.058 </t>
  </si>
  <si>
    <t> T.Brelstaff </t>
  </si>
  <si>
    <t>2443580.369 </t>
  </si>
  <si>
    <t> 12.03.1978 20:51 </t>
  </si>
  <si>
    <t> -0.004 </t>
  </si>
  <si>
    <t>2443753.420 </t>
  </si>
  <si>
    <t> 01.09.1978 22:04 </t>
  </si>
  <si>
    <t> 0.041 </t>
  </si>
  <si>
    <t> R.H.McNaught </t>
  </si>
  <si>
    <t>2443774.489 </t>
  </si>
  <si>
    <t> 22.09.1978 23:44 </t>
  </si>
  <si>
    <t> 0.011 </t>
  </si>
  <si>
    <t>2444137.367 </t>
  </si>
  <si>
    <t> 20.09.1979 20:48 </t>
  </si>
  <si>
    <t> VSSC 59.17 </t>
  </si>
  <si>
    <t>2444348.395 </t>
  </si>
  <si>
    <t> 18.04.1980 21:28 </t>
  </si>
  <si>
    <t> 0.043 </t>
  </si>
  <si>
    <t>2447424.5150 </t>
  </si>
  <si>
    <t> 20.09.1988 00:21 </t>
  </si>
  <si>
    <t> 0.0253 </t>
  </si>
  <si>
    <t> J.Ells </t>
  </si>
  <si>
    <t> VSSC 72.25 </t>
  </si>
  <si>
    <t>2447479.3746 </t>
  </si>
  <si>
    <t> 13.11.1988 20:59 </t>
  </si>
  <si>
    <t> 0.0293 </t>
  </si>
  <si>
    <t>2448133.4171 </t>
  </si>
  <si>
    <t> 29.08.1990 22:00 </t>
  </si>
  <si>
    <t> 0.0234 </t>
  </si>
  <si>
    <t> Hudecek &amp; Hanzl </t>
  </si>
  <si>
    <t>IBVS 3615 </t>
  </si>
  <si>
    <t>2448289.513 </t>
  </si>
  <si>
    <t> 02.02.1991 00:18 </t>
  </si>
  <si>
    <t> -0.008 </t>
  </si>
  <si>
    <t> M.Dahm </t>
  </si>
  <si>
    <t>BAVM 59 </t>
  </si>
  <si>
    <t>2451015.454 </t>
  </si>
  <si>
    <t> 20.07.1998 22:53 </t>
  </si>
  <si>
    <t> 0.028 </t>
  </si>
  <si>
    <t> R.Meyer </t>
  </si>
  <si>
    <t>BAVM 122 </t>
  </si>
  <si>
    <t>2451437.423 </t>
  </si>
  <si>
    <t> 15.09.1999 22:09 </t>
  </si>
  <si>
    <t> 0.030 </t>
  </si>
  <si>
    <t> K.Tikkanen </t>
  </si>
  <si>
    <t> BBS 124 </t>
  </si>
  <si>
    <t>2451783.429 </t>
  </si>
  <si>
    <t> 26.08.2000 22:17 </t>
  </si>
  <si>
    <t>BAVM 143 </t>
  </si>
  <si>
    <t>2456817.508 </t>
  </si>
  <si>
    <t> 09.06.2014 00:11 </t>
  </si>
  <si>
    <t> 0.040 </t>
  </si>
  <si>
    <t>C </t>
  </si>
  <si>
    <t>o</t>
  </si>
  <si>
    <t> A.Paschke </t>
  </si>
  <si>
    <t>OEJV 0172 </t>
  </si>
  <si>
    <t>2456855.485 </t>
  </si>
  <si>
    <t> 16.07.2014 23:38 </t>
  </si>
  <si>
    <t>BAD?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</si>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</sst>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165" fontId="16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8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4" fontId="22" fillId="0" borderId="0" xfId="1" applyFont="1" applyBorder="1"/>
    <xf numFmtId="0" fontId="22" fillId="0" borderId="0" xfId="0" applyFont="1" applyAlignment="1">
      <alignment vertical="center" wrapText="1"/>
    </xf>
    <xf numFmtId="166" fontId="8" fillId="0" borderId="0" xfId="0" applyNumberFormat="1" applyFont="1" applyAlignment="1">
      <alignment horizontal="left"/>
    </xf>
    <xf numFmtId="166" fontId="19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6" fontId="5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left" vertical="top"/>
    </xf>
    <xf numFmtId="166" fontId="22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Cep - O-C Diagr.</a:t>
            </a:r>
          </a:p>
        </c:rich>
      </c:tx>
      <c:layout>
        <c:manualLayout>
          <c:xMode val="edge"/>
          <c:yMode val="edge"/>
          <c:x val="0.3847376788553258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565977742448"/>
          <c:y val="0.14769252958613219"/>
          <c:w val="0.8219395866454689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87-4A86-B43E-B280652A73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0.11083700000017416</c:v>
                </c:pt>
                <c:pt idx="1">
                  <c:v>0.13083700000061071</c:v>
                </c:pt>
                <c:pt idx="2">
                  <c:v>0.11398199999894132</c:v>
                </c:pt>
                <c:pt idx="3">
                  <c:v>0.21293799999693874</c:v>
                </c:pt>
                <c:pt idx="4">
                  <c:v>0.23393799999757903</c:v>
                </c:pt>
                <c:pt idx="5">
                  <c:v>0.25493799999821931</c:v>
                </c:pt>
                <c:pt idx="6">
                  <c:v>9.1283999998267973E-2</c:v>
                </c:pt>
                <c:pt idx="7">
                  <c:v>0.15998899999613059</c:v>
                </c:pt>
                <c:pt idx="8">
                  <c:v>0.14568799999688054</c:v>
                </c:pt>
                <c:pt idx="9">
                  <c:v>2.2676000000501517E-2</c:v>
                </c:pt>
                <c:pt idx="10">
                  <c:v>0.228186000000278</c:v>
                </c:pt>
                <c:pt idx="11">
                  <c:v>0.27018599999792059</c:v>
                </c:pt>
                <c:pt idx="12">
                  <c:v>0.2585319999998319</c:v>
                </c:pt>
                <c:pt idx="13">
                  <c:v>0.24563899999702699</c:v>
                </c:pt>
                <c:pt idx="14">
                  <c:v>0.33163899999999558</c:v>
                </c:pt>
                <c:pt idx="15">
                  <c:v>0.11648199999763165</c:v>
                </c:pt>
                <c:pt idx="16">
                  <c:v>3.8626999998086831E-2</c:v>
                </c:pt>
                <c:pt idx="17">
                  <c:v>8.1626999995933147E-2</c:v>
                </c:pt>
                <c:pt idx="18">
                  <c:v>4.2733999998745276E-2</c:v>
                </c:pt>
                <c:pt idx="19">
                  <c:v>1.7922999995789723E-2</c:v>
                </c:pt>
                <c:pt idx="20">
                  <c:v>8.3071000000927597E-2</c:v>
                </c:pt>
                <c:pt idx="21">
                  <c:v>7.3067999997874722E-2</c:v>
                </c:pt>
                <c:pt idx="22">
                  <c:v>0.12800699999934295</c:v>
                </c:pt>
                <c:pt idx="23">
                  <c:v>-6.9960000007995404E-2</c:v>
                </c:pt>
                <c:pt idx="24">
                  <c:v>-4.1960000002291054E-2</c:v>
                </c:pt>
                <c:pt idx="25">
                  <c:v>8.9519999964977615E-3</c:v>
                </c:pt>
                <c:pt idx="26">
                  <c:v>9.9520000003394671E-3</c:v>
                </c:pt>
                <c:pt idx="27">
                  <c:v>1.0951999996905215E-2</c:v>
                </c:pt>
                <c:pt idx="28">
                  <c:v>0.14805899999919347</c:v>
                </c:pt>
                <c:pt idx="29">
                  <c:v>0.17705899999418762</c:v>
                </c:pt>
                <c:pt idx="30">
                  <c:v>0.20605899999645771</c:v>
                </c:pt>
                <c:pt idx="31">
                  <c:v>-9.1249000004609115E-2</c:v>
                </c:pt>
                <c:pt idx="32">
                  <c:v>-4.6249000006355345E-2</c:v>
                </c:pt>
                <c:pt idx="33">
                  <c:v>2.8750999998010229E-2</c:v>
                </c:pt>
                <c:pt idx="34">
                  <c:v>4.5750999997835606E-2</c:v>
                </c:pt>
                <c:pt idx="35">
                  <c:v>1.7706999999063555E-2</c:v>
                </c:pt>
                <c:pt idx="36">
                  <c:v>6.1707000000751577E-2</c:v>
                </c:pt>
                <c:pt idx="37">
                  <c:v>0.10770700000284705</c:v>
                </c:pt>
                <c:pt idx="38">
                  <c:v>-9.2903000004298519E-2</c:v>
                </c:pt>
                <c:pt idx="40">
                  <c:v>0.17573899999842979</c:v>
                </c:pt>
                <c:pt idx="43">
                  <c:v>1.8496999997296371E-2</c:v>
                </c:pt>
                <c:pt idx="44">
                  <c:v>5.4529999979422428E-3</c:v>
                </c:pt>
                <c:pt idx="45">
                  <c:v>-8.365800000319723E-2</c:v>
                </c:pt>
                <c:pt idx="46">
                  <c:v>-8.1702000003133435E-2</c:v>
                </c:pt>
                <c:pt idx="47">
                  <c:v>-8.6908999997831415E-2</c:v>
                </c:pt>
                <c:pt idx="48">
                  <c:v>-9.2952999999397434E-2</c:v>
                </c:pt>
                <c:pt idx="49">
                  <c:v>-0.11636700000235578</c:v>
                </c:pt>
                <c:pt idx="50">
                  <c:v>-7.7321000004303642E-2</c:v>
                </c:pt>
                <c:pt idx="51">
                  <c:v>-0.17612600000575185</c:v>
                </c:pt>
                <c:pt idx="52">
                  <c:v>-0.11686800000461517</c:v>
                </c:pt>
                <c:pt idx="53">
                  <c:v>-0.19847799999843119</c:v>
                </c:pt>
                <c:pt idx="54">
                  <c:v>-0.15462200000183657</c:v>
                </c:pt>
                <c:pt idx="55">
                  <c:v>-0.11382300000695977</c:v>
                </c:pt>
                <c:pt idx="56">
                  <c:v>-0.14362799999798881</c:v>
                </c:pt>
                <c:pt idx="57">
                  <c:v>-0.16507400000409689</c:v>
                </c:pt>
                <c:pt idx="58">
                  <c:v>-0.12512400000559865</c:v>
                </c:pt>
                <c:pt idx="59">
                  <c:v>-0.21089300000312505</c:v>
                </c:pt>
                <c:pt idx="63">
                  <c:v>-0.26389800000470132</c:v>
                </c:pt>
                <c:pt idx="64">
                  <c:v>-0.28850400000374066</c:v>
                </c:pt>
                <c:pt idx="65">
                  <c:v>-0.29560399999900255</c:v>
                </c:pt>
                <c:pt idx="66">
                  <c:v>-0.31000600000697887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87-4A86-B43E-B280652A73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9">
                  <c:v>0</c:v>
                </c:pt>
                <c:pt idx="41">
                  <c:v>-7.158000000345055E-3</c:v>
                </c:pt>
                <c:pt idx="42">
                  <c:v>-1.0402000007161405E-2</c:v>
                </c:pt>
                <c:pt idx="60">
                  <c:v>-0.20818599999620346</c:v>
                </c:pt>
                <c:pt idx="61">
                  <c:v>-0.22864100000151666</c:v>
                </c:pt>
                <c:pt idx="62">
                  <c:v>-0.22864100000151666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87-4A86-B43E-B280652A73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8">
                  <c:v>-0.40587899999809451</c:v>
                </c:pt>
                <c:pt idx="69">
                  <c:v>-0.40672800000174902</c:v>
                </c:pt>
                <c:pt idx="70">
                  <c:v>-0.47418999989167787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87-4A86-B43E-B280652A73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87-4A86-B43E-B280652A73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87-4A86-B43E-B280652A73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42">
                    <c:v>0</c:v>
                  </c:pt>
                  <c:pt idx="49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0.01</c:v>
                  </c:pt>
                  <c:pt idx="69">
                    <c:v>0.01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87-4A86-B43E-B280652A73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0.20152352419314215</c:v>
                </c:pt>
                <c:pt idx="1">
                  <c:v>0.20152352419314215</c:v>
                </c:pt>
                <c:pt idx="2">
                  <c:v>0.19697030584431333</c:v>
                </c:pt>
                <c:pt idx="3">
                  <c:v>0.19663916269167123</c:v>
                </c:pt>
                <c:pt idx="4">
                  <c:v>0.19663916269167123</c:v>
                </c:pt>
                <c:pt idx="5">
                  <c:v>0.19663916269167123</c:v>
                </c:pt>
                <c:pt idx="6">
                  <c:v>0.19548016165742388</c:v>
                </c:pt>
                <c:pt idx="7">
                  <c:v>0.18761551178217409</c:v>
                </c:pt>
                <c:pt idx="8">
                  <c:v>0.17594271565154015</c:v>
                </c:pt>
                <c:pt idx="9">
                  <c:v>0.16832642314077192</c:v>
                </c:pt>
                <c:pt idx="10">
                  <c:v>0.16087570220632472</c:v>
                </c:pt>
                <c:pt idx="11">
                  <c:v>0.16087570220632472</c:v>
                </c:pt>
                <c:pt idx="12">
                  <c:v>0.1597167011720774</c:v>
                </c:pt>
                <c:pt idx="13">
                  <c:v>0.15864048592599056</c:v>
                </c:pt>
                <c:pt idx="14">
                  <c:v>0.15864048592599056</c:v>
                </c:pt>
                <c:pt idx="15">
                  <c:v>0.15557741176405118</c:v>
                </c:pt>
                <c:pt idx="16">
                  <c:v>0.15102419341522233</c:v>
                </c:pt>
                <c:pt idx="17">
                  <c:v>0.15102419341522233</c:v>
                </c:pt>
                <c:pt idx="18">
                  <c:v>0.14994797816913552</c:v>
                </c:pt>
                <c:pt idx="19">
                  <c:v>0.14572590297294877</c:v>
                </c:pt>
                <c:pt idx="20">
                  <c:v>0.10168386367154984</c:v>
                </c:pt>
                <c:pt idx="21">
                  <c:v>5.8386896463595635E-2</c:v>
                </c:pt>
                <c:pt idx="22">
                  <c:v>3.3468374227277824E-2</c:v>
                </c:pt>
                <c:pt idx="23">
                  <c:v>1.3020284551628318E-2</c:v>
                </c:pt>
                <c:pt idx="24">
                  <c:v>1.3020284551628318E-2</c:v>
                </c:pt>
                <c:pt idx="25">
                  <c:v>1.2357998246344124E-2</c:v>
                </c:pt>
                <c:pt idx="26">
                  <c:v>1.2357998246344124E-2</c:v>
                </c:pt>
                <c:pt idx="27">
                  <c:v>1.2357998246344124E-2</c:v>
                </c:pt>
                <c:pt idx="28">
                  <c:v>1.1281783000257308E-2</c:v>
                </c:pt>
                <c:pt idx="29">
                  <c:v>1.1281783000257308E-2</c:v>
                </c:pt>
                <c:pt idx="30">
                  <c:v>1.1281783000257308E-2</c:v>
                </c:pt>
                <c:pt idx="31">
                  <c:v>8.9637809317626264E-3</c:v>
                </c:pt>
                <c:pt idx="32">
                  <c:v>8.9637809317626264E-3</c:v>
                </c:pt>
                <c:pt idx="33">
                  <c:v>8.9637809317626264E-3</c:v>
                </c:pt>
                <c:pt idx="34">
                  <c:v>8.9637809317626264E-3</c:v>
                </c:pt>
                <c:pt idx="35">
                  <c:v>8.6326377791205305E-3</c:v>
                </c:pt>
                <c:pt idx="36">
                  <c:v>8.6326377791205305E-3</c:v>
                </c:pt>
                <c:pt idx="37">
                  <c:v>8.6326377791205305E-3</c:v>
                </c:pt>
                <c:pt idx="38">
                  <c:v>7.8047798975152873E-3</c:v>
                </c:pt>
                <c:pt idx="39">
                  <c:v>1.4302742091549161E-3</c:v>
                </c:pt>
                <c:pt idx="40">
                  <c:v>1.3474884209943917E-3</c:v>
                </c:pt>
                <c:pt idx="41">
                  <c:v>-5.0270172673659791E-3</c:v>
                </c:pt>
                <c:pt idx="42">
                  <c:v>-5.3581604200080768E-3</c:v>
                </c:pt>
                <c:pt idx="43">
                  <c:v>-4.186669299879929E-2</c:v>
                </c:pt>
                <c:pt idx="44">
                  <c:v>-4.219783615144139E-2</c:v>
                </c:pt>
                <c:pt idx="45">
                  <c:v>-7.1255647795785429E-2</c:v>
                </c:pt>
                <c:pt idx="46">
                  <c:v>-7.1586790948427528E-2</c:v>
                </c:pt>
                <c:pt idx="47">
                  <c:v>-7.8789154518393134E-2</c:v>
                </c:pt>
                <c:pt idx="48">
                  <c:v>-7.9120297671035233E-2</c:v>
                </c:pt>
                <c:pt idx="49">
                  <c:v>-9.3525024810966459E-2</c:v>
                </c:pt>
                <c:pt idx="50">
                  <c:v>-0.11951976229337109</c:v>
                </c:pt>
                <c:pt idx="51">
                  <c:v>-0.11993369123417372</c:v>
                </c:pt>
                <c:pt idx="52">
                  <c:v>-0.12175497857370525</c:v>
                </c:pt>
                <c:pt idx="53">
                  <c:v>-0.12258283645531048</c:v>
                </c:pt>
                <c:pt idx="54">
                  <c:v>-0.13119255842400501</c:v>
                </c:pt>
                <c:pt idx="55">
                  <c:v>-0.13458677573858649</c:v>
                </c:pt>
                <c:pt idx="56">
                  <c:v>-0.13500070467938913</c:v>
                </c:pt>
                <c:pt idx="57">
                  <c:v>-0.14212028246119421</c:v>
                </c:pt>
                <c:pt idx="58">
                  <c:v>-0.14625957186922042</c:v>
                </c:pt>
                <c:pt idx="59">
                  <c:v>-0.20661041143824263</c:v>
                </c:pt>
                <c:pt idx="60">
                  <c:v>-0.20768662668432947</c:v>
                </c:pt>
                <c:pt idx="61">
                  <c:v>-0.22051842384921072</c:v>
                </c:pt>
                <c:pt idx="62">
                  <c:v>-0.22051842384921072</c:v>
                </c:pt>
                <c:pt idx="63">
                  <c:v>-0.22358149801115013</c:v>
                </c:pt>
                <c:pt idx="64">
                  <c:v>-0.27706111716284881</c:v>
                </c:pt>
                <c:pt idx="65">
                  <c:v>-0.28533969597890124</c:v>
                </c:pt>
                <c:pt idx="66">
                  <c:v>-0.29212813060806425</c:v>
                </c:pt>
                <c:pt idx="67">
                  <c:v>-0.3119967197665901</c:v>
                </c:pt>
                <c:pt idx="68">
                  <c:v>-0.39089157588356971</c:v>
                </c:pt>
                <c:pt idx="69">
                  <c:v>-0.39163664797701447</c:v>
                </c:pt>
                <c:pt idx="70">
                  <c:v>-0.45306370279212349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87-4A86-B43E-B280652A73D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-1208.5</c:v>
                </c:pt>
                <c:pt idx="1">
                  <c:v>-1208.5</c:v>
                </c:pt>
                <c:pt idx="2">
                  <c:v>-1181</c:v>
                </c:pt>
                <c:pt idx="3">
                  <c:v>-1179</c:v>
                </c:pt>
                <c:pt idx="4">
                  <c:v>-1179</c:v>
                </c:pt>
                <c:pt idx="5">
                  <c:v>-1179</c:v>
                </c:pt>
                <c:pt idx="6">
                  <c:v>-1172</c:v>
                </c:pt>
                <c:pt idx="7">
                  <c:v>-1124.5</c:v>
                </c:pt>
                <c:pt idx="8">
                  <c:v>-1054</c:v>
                </c:pt>
                <c:pt idx="9">
                  <c:v>-1008</c:v>
                </c:pt>
                <c:pt idx="10">
                  <c:v>-963</c:v>
                </c:pt>
                <c:pt idx="11">
                  <c:v>-963</c:v>
                </c:pt>
                <c:pt idx="12">
                  <c:v>-956</c:v>
                </c:pt>
                <c:pt idx="13">
                  <c:v>-949.5</c:v>
                </c:pt>
                <c:pt idx="14">
                  <c:v>-949.5</c:v>
                </c:pt>
                <c:pt idx="15">
                  <c:v>-931</c:v>
                </c:pt>
                <c:pt idx="16">
                  <c:v>-903.5</c:v>
                </c:pt>
                <c:pt idx="17">
                  <c:v>-903.5</c:v>
                </c:pt>
                <c:pt idx="18">
                  <c:v>-897</c:v>
                </c:pt>
                <c:pt idx="19">
                  <c:v>-871.5</c:v>
                </c:pt>
                <c:pt idx="20">
                  <c:v>-605.5</c:v>
                </c:pt>
                <c:pt idx="21">
                  <c:v>-344</c:v>
                </c:pt>
                <c:pt idx="22">
                  <c:v>-193.5</c:v>
                </c:pt>
                <c:pt idx="23">
                  <c:v>-70</c:v>
                </c:pt>
                <c:pt idx="24">
                  <c:v>-70</c:v>
                </c:pt>
                <c:pt idx="25">
                  <c:v>-66</c:v>
                </c:pt>
                <c:pt idx="26">
                  <c:v>-66</c:v>
                </c:pt>
                <c:pt idx="27">
                  <c:v>-66</c:v>
                </c:pt>
                <c:pt idx="28">
                  <c:v>-59.5</c:v>
                </c:pt>
                <c:pt idx="29">
                  <c:v>-59.5</c:v>
                </c:pt>
                <c:pt idx="30">
                  <c:v>-59.5</c:v>
                </c:pt>
                <c:pt idx="31">
                  <c:v>-45.5</c:v>
                </c:pt>
                <c:pt idx="32">
                  <c:v>-45.5</c:v>
                </c:pt>
                <c:pt idx="33">
                  <c:v>-45.5</c:v>
                </c:pt>
                <c:pt idx="34">
                  <c:v>-45.5</c:v>
                </c:pt>
                <c:pt idx="35">
                  <c:v>-43.5</c:v>
                </c:pt>
                <c:pt idx="36">
                  <c:v>-43.5</c:v>
                </c:pt>
                <c:pt idx="37">
                  <c:v>-43.5</c:v>
                </c:pt>
                <c:pt idx="38">
                  <c:v>-38.5</c:v>
                </c:pt>
                <c:pt idx="39">
                  <c:v>0</c:v>
                </c:pt>
                <c:pt idx="40">
                  <c:v>0.5</c:v>
                </c:pt>
                <c:pt idx="41">
                  <c:v>39</c:v>
                </c:pt>
                <c:pt idx="42">
                  <c:v>41</c:v>
                </c:pt>
                <c:pt idx="43">
                  <c:v>261.5</c:v>
                </c:pt>
                <c:pt idx="44">
                  <c:v>263.5</c:v>
                </c:pt>
                <c:pt idx="45">
                  <c:v>439</c:v>
                </c:pt>
                <c:pt idx="46">
                  <c:v>441</c:v>
                </c:pt>
                <c:pt idx="47">
                  <c:v>484.5</c:v>
                </c:pt>
                <c:pt idx="48">
                  <c:v>486.5</c:v>
                </c:pt>
                <c:pt idx="49">
                  <c:v>573.5</c:v>
                </c:pt>
                <c:pt idx="50">
                  <c:v>730.5</c:v>
                </c:pt>
                <c:pt idx="51">
                  <c:v>733</c:v>
                </c:pt>
                <c:pt idx="52">
                  <c:v>744</c:v>
                </c:pt>
                <c:pt idx="53">
                  <c:v>749</c:v>
                </c:pt>
                <c:pt idx="54">
                  <c:v>801</c:v>
                </c:pt>
                <c:pt idx="55">
                  <c:v>821.5</c:v>
                </c:pt>
                <c:pt idx="56">
                  <c:v>824</c:v>
                </c:pt>
                <c:pt idx="57">
                  <c:v>867</c:v>
                </c:pt>
                <c:pt idx="58">
                  <c:v>892</c:v>
                </c:pt>
                <c:pt idx="59">
                  <c:v>1256.5</c:v>
                </c:pt>
                <c:pt idx="60">
                  <c:v>1263</c:v>
                </c:pt>
                <c:pt idx="61">
                  <c:v>1340.5</c:v>
                </c:pt>
                <c:pt idx="62">
                  <c:v>1340.5</c:v>
                </c:pt>
                <c:pt idx="63">
                  <c:v>1359</c:v>
                </c:pt>
                <c:pt idx="64">
                  <c:v>1682</c:v>
                </c:pt>
                <c:pt idx="65">
                  <c:v>1732</c:v>
                </c:pt>
                <c:pt idx="66">
                  <c:v>1773</c:v>
                </c:pt>
                <c:pt idx="67">
                  <c:v>1893</c:v>
                </c:pt>
                <c:pt idx="68">
                  <c:v>2369.5</c:v>
                </c:pt>
                <c:pt idx="69">
                  <c:v>2374</c:v>
                </c:pt>
                <c:pt idx="70">
                  <c:v>2745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67">
                  <c:v>-1.4816460000001825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87-4A86-B43E-B280652A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392112"/>
        <c:axId val="1"/>
      </c:scatterChart>
      <c:valAx>
        <c:axId val="666392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728139904610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74403815580289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392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16216216216217"/>
          <c:y val="0.92000129214617399"/>
          <c:w val="0.7647058823529411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504825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1EA802A-4549-E9AF-414A-78A214E70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72.pdf" TargetMode="External"/><Relationship Id="rId3" Type="http://schemas.openxmlformats.org/officeDocument/2006/relationships/hyperlink" Target="http://www.konkoly.hu/cgi-bin/IBVS?3615" TargetMode="External"/><Relationship Id="rId7" Type="http://schemas.openxmlformats.org/officeDocument/2006/relationships/hyperlink" Target="http://var.astro.cz/oejv/issues/oejv0172.pdf" TargetMode="External"/><Relationship Id="rId2" Type="http://schemas.openxmlformats.org/officeDocument/2006/relationships/hyperlink" Target="http://www.bav-astro.de/sfs/BAVM_link.php?BAVMnr=18" TargetMode="External"/><Relationship Id="rId1" Type="http://schemas.openxmlformats.org/officeDocument/2006/relationships/hyperlink" Target="http://www.bav-astro.de/sfs/BAVM_link.php?BAVMnr=18" TargetMode="External"/><Relationship Id="rId6" Type="http://schemas.openxmlformats.org/officeDocument/2006/relationships/hyperlink" Target="http://www.bav-astro.de/sfs/BAVM_link.php?BAVMnr=143" TargetMode="External"/><Relationship Id="rId5" Type="http://schemas.openxmlformats.org/officeDocument/2006/relationships/hyperlink" Target="http://www.bav-astro.de/sfs/BAVM_link.php?BAVMnr=122" TargetMode="External"/><Relationship Id="rId4" Type="http://schemas.openxmlformats.org/officeDocument/2006/relationships/hyperlink" Target="http://www.bav-astro.de/sfs/BAVM_link.php?BAVMnr=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0"/>
  <sheetViews>
    <sheetView tabSelected="1" workbookViewId="0">
      <pane xSplit="14" ySplit="22" topLeftCell="O7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5.140625" customWidth="1"/>
    <col min="3" max="3" width="13" customWidth="1"/>
    <col min="4" max="4" width="6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43</v>
      </c>
    </row>
    <row r="2" spans="1:6">
      <c r="A2" t="s">
        <v>24</v>
      </c>
      <c r="B2" s="10" t="s">
        <v>42</v>
      </c>
    </row>
    <row r="4" spans="1:6" ht="14.25" thickTop="1" thickBot="1">
      <c r="A4" s="7" t="s">
        <v>0</v>
      </c>
      <c r="C4" s="3">
        <v>36820.466500000002</v>
      </c>
      <c r="D4" s="4">
        <v>8.4393340000000006</v>
      </c>
    </row>
    <row r="5" spans="1:6" ht="13.5" thickTop="1">
      <c r="A5" s="16" t="s">
        <v>47</v>
      </c>
      <c r="B5" s="17"/>
      <c r="C5" s="18">
        <v>-9.5</v>
      </c>
      <c r="D5" s="17" t="s">
        <v>48</v>
      </c>
    </row>
    <row r="6" spans="1:6">
      <c r="A6" s="7" t="s">
        <v>1</v>
      </c>
    </row>
    <row r="7" spans="1:6">
      <c r="A7" t="s">
        <v>2</v>
      </c>
      <c r="C7">
        <f>+C4</f>
        <v>36820.466500000002</v>
      </c>
    </row>
    <row r="8" spans="1:6">
      <c r="A8" t="s">
        <v>3</v>
      </c>
      <c r="C8">
        <v>8.4395220000000002</v>
      </c>
    </row>
    <row r="9" spans="1:6">
      <c r="A9" s="30" t="s">
        <v>52</v>
      </c>
      <c r="B9" s="31">
        <v>21</v>
      </c>
      <c r="C9" s="20" t="str">
        <f>"F"&amp;B9</f>
        <v>F21</v>
      </c>
      <c r="D9" s="14" t="str">
        <f>"G"&amp;B9</f>
        <v>G21</v>
      </c>
    </row>
    <row r="10" spans="1:6" ht="13.5" thickBot="1">
      <c r="A10" s="17"/>
      <c r="B10" s="17"/>
      <c r="C10" s="6" t="s">
        <v>20</v>
      </c>
      <c r="D10" s="6" t="s">
        <v>21</v>
      </c>
      <c r="E10" s="17"/>
    </row>
    <row r="11" spans="1:6">
      <c r="A11" s="17" t="s">
        <v>16</v>
      </c>
      <c r="B11" s="17"/>
      <c r="C11" s="19">
        <f ca="1">INTERCEPT(INDIRECT($D$9):G992,INDIRECT($C$9):F992)</f>
        <v>1.4302742091549161E-3</v>
      </c>
      <c r="D11" s="5"/>
      <c r="E11" s="17"/>
    </row>
    <row r="12" spans="1:6">
      <c r="A12" s="17" t="s">
        <v>17</v>
      </c>
      <c r="B12" s="17"/>
      <c r="C12" s="19">
        <f ca="1">SLOPE(INDIRECT($D$9):G992,INDIRECT($C$9):F992)</f>
        <v>-1.655715763210486E-4</v>
      </c>
      <c r="D12" s="5"/>
      <c r="E12" s="17"/>
    </row>
    <row r="13" spans="1:6">
      <c r="A13" s="17" t="s">
        <v>19</v>
      </c>
      <c r="B13" s="17"/>
      <c r="C13" s="5" t="s">
        <v>14</v>
      </c>
    </row>
    <row r="14" spans="1:6">
      <c r="A14" s="17"/>
      <c r="B14" s="17"/>
      <c r="C14" s="17"/>
    </row>
    <row r="15" spans="1:6">
      <c r="A15" s="21" t="s">
        <v>18</v>
      </c>
      <c r="B15" s="17"/>
      <c r="C15" s="22">
        <f ca="1">(C7+C11)+(C8+C12)*INT(MAX(F21:F3533))</f>
        <v>59986.501326297206</v>
      </c>
      <c r="E15" s="23" t="s">
        <v>53</v>
      </c>
      <c r="F15" s="18">
        <v>1</v>
      </c>
    </row>
    <row r="16" spans="1:6">
      <c r="A16" s="25" t="s">
        <v>4</v>
      </c>
      <c r="B16" s="17"/>
      <c r="C16" s="26">
        <f ca="1">+C8+C12</f>
        <v>8.4393564284236788</v>
      </c>
      <c r="E16" s="23" t="s">
        <v>49</v>
      </c>
      <c r="F16" s="24">
        <f ca="1">NOW()+15018.5+$C$5/24</f>
        <v>60332.666920254625</v>
      </c>
    </row>
    <row r="17" spans="1:21" ht="13.5" thickBot="1">
      <c r="A17" s="23" t="s">
        <v>44</v>
      </c>
      <c r="B17" s="17"/>
      <c r="C17" s="17">
        <f>COUNT(C21:C2191)</f>
        <v>71</v>
      </c>
      <c r="E17" s="23" t="s">
        <v>54</v>
      </c>
      <c r="F17" s="24">
        <f ca="1">ROUND(2*(F16-$C$7)/$C$8,0)/2+F15</f>
        <v>2787</v>
      </c>
    </row>
    <row r="18" spans="1:21" ht="14.25" thickTop="1" thickBot="1">
      <c r="A18" s="25" t="s">
        <v>5</v>
      </c>
      <c r="B18" s="17"/>
      <c r="C18" s="28">
        <f ca="1">+C15</f>
        <v>59986.501326297206</v>
      </c>
      <c r="D18" s="29">
        <f ca="1">+C16</f>
        <v>8.4393564284236788</v>
      </c>
      <c r="E18" s="23" t="s">
        <v>50</v>
      </c>
      <c r="F18" s="14">
        <f ca="1">ROUND(2*(F16-$C$15)/$C$16,0)/2+F15</f>
        <v>42</v>
      </c>
    </row>
    <row r="19" spans="1:21" ht="13.5" thickTop="1">
      <c r="E19" s="23" t="s">
        <v>51</v>
      </c>
      <c r="F19" s="27">
        <f ca="1">+$C$15+$C$16*F18-15018.5-$C$5/24</f>
        <v>45322.850129624334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63</v>
      </c>
      <c r="I20" s="9" t="s">
        <v>65</v>
      </c>
      <c r="J20" s="9" t="s">
        <v>60</v>
      </c>
      <c r="K20" s="9" t="s">
        <v>58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0" t="s">
        <v>293</v>
      </c>
    </row>
    <row r="21" spans="1:21" ht="12.75" customHeight="1">
      <c r="A21" t="s">
        <v>40</v>
      </c>
      <c r="B21" s="5" t="s">
        <v>39</v>
      </c>
      <c r="C21" s="53">
        <v>26621.415000000001</v>
      </c>
      <c r="D21" s="13"/>
      <c r="E21">
        <f t="shared" ref="E21:E52" si="0">+(C21-C$7)/C$8</f>
        <v>-1208.486866910235</v>
      </c>
      <c r="F21">
        <f t="shared" ref="F21:F52" si="1">ROUND(2*E21,0)/2</f>
        <v>-1208.5</v>
      </c>
      <c r="G21">
        <f t="shared" ref="G21:G52" si="2">+C21-(C$7+F21*C$8)</f>
        <v>0.11083700000017416</v>
      </c>
      <c r="I21">
        <f>G21</f>
        <v>0.11083700000017416</v>
      </c>
      <c r="O21">
        <f t="shared" ref="O21:O52" ca="1" si="3">+C$11+C$12*F21</f>
        <v>0.20152352419314215</v>
      </c>
      <c r="Q21" s="2">
        <f t="shared" ref="Q21:Q52" si="4">+C21-15018.5</f>
        <v>11602.915000000001</v>
      </c>
    </row>
    <row r="22" spans="1:21" ht="12.75" customHeight="1">
      <c r="A22" s="48" t="s">
        <v>72</v>
      </c>
      <c r="B22" s="49" t="s">
        <v>39</v>
      </c>
      <c r="C22" s="54">
        <v>26621.435000000001</v>
      </c>
      <c r="D22" s="48" t="s">
        <v>65</v>
      </c>
      <c r="E22">
        <f t="shared" si="0"/>
        <v>-1208.4844971077746</v>
      </c>
      <c r="F22">
        <f t="shared" si="1"/>
        <v>-1208.5</v>
      </c>
      <c r="G22">
        <f t="shared" si="2"/>
        <v>0.13083700000061071</v>
      </c>
      <c r="I22">
        <f t="shared" ref="I22:I59" si="5">+G22</f>
        <v>0.13083700000061071</v>
      </c>
      <c r="O22">
        <f t="shared" ca="1" si="3"/>
        <v>0.20152352419314215</v>
      </c>
      <c r="Q22" s="2">
        <f t="shared" si="4"/>
        <v>11602.935000000001</v>
      </c>
    </row>
    <row r="23" spans="1:21" ht="12.75" customHeight="1">
      <c r="A23" s="48" t="s">
        <v>72</v>
      </c>
      <c r="B23" s="49" t="s">
        <v>41</v>
      </c>
      <c r="C23" s="54">
        <v>26853.505000000001</v>
      </c>
      <c r="D23" s="48" t="s">
        <v>65</v>
      </c>
      <c r="E23">
        <f t="shared" si="0"/>
        <v>-1180.9864942587983</v>
      </c>
      <c r="F23">
        <f t="shared" si="1"/>
        <v>-1181</v>
      </c>
      <c r="G23">
        <f t="shared" si="2"/>
        <v>0.11398199999894132</v>
      </c>
      <c r="I23">
        <f t="shared" si="5"/>
        <v>0.11398199999894132</v>
      </c>
      <c r="O23">
        <f t="shared" ca="1" si="3"/>
        <v>0.19697030584431333</v>
      </c>
      <c r="Q23" s="2">
        <f t="shared" si="4"/>
        <v>11835.005000000001</v>
      </c>
    </row>
    <row r="24" spans="1:21" ht="12.75" customHeight="1">
      <c r="A24" s="48" t="s">
        <v>72</v>
      </c>
      <c r="B24" s="49" t="s">
        <v>41</v>
      </c>
      <c r="C24" s="54">
        <v>26870.483</v>
      </c>
      <c r="D24" s="48" t="s">
        <v>65</v>
      </c>
      <c r="E24">
        <f t="shared" si="0"/>
        <v>-1178.9747689501849</v>
      </c>
      <c r="F24">
        <f t="shared" si="1"/>
        <v>-1179</v>
      </c>
      <c r="G24">
        <f t="shared" si="2"/>
        <v>0.21293799999693874</v>
      </c>
      <c r="I24">
        <f t="shared" si="5"/>
        <v>0.21293799999693874</v>
      </c>
      <c r="O24">
        <f t="shared" ca="1" si="3"/>
        <v>0.19663916269167123</v>
      </c>
      <c r="Q24" s="2">
        <f t="shared" si="4"/>
        <v>11851.983</v>
      </c>
    </row>
    <row r="25" spans="1:21" ht="12.75" customHeight="1">
      <c r="A25" s="48" t="s">
        <v>72</v>
      </c>
      <c r="B25" s="49" t="s">
        <v>41</v>
      </c>
      <c r="C25" s="54">
        <v>26870.504000000001</v>
      </c>
      <c r="D25" s="48" t="s">
        <v>65</v>
      </c>
      <c r="E25">
        <f t="shared" si="0"/>
        <v>-1178.9722806576015</v>
      </c>
      <c r="F25">
        <f t="shared" si="1"/>
        <v>-1179</v>
      </c>
      <c r="G25">
        <f t="shared" si="2"/>
        <v>0.23393799999757903</v>
      </c>
      <c r="I25">
        <f t="shared" si="5"/>
        <v>0.23393799999757903</v>
      </c>
      <c r="O25">
        <f t="shared" ca="1" si="3"/>
        <v>0.19663916269167123</v>
      </c>
      <c r="Q25" s="2">
        <f t="shared" si="4"/>
        <v>11852.004000000001</v>
      </c>
    </row>
    <row r="26" spans="1:21" ht="12.75" customHeight="1">
      <c r="A26" s="48" t="s">
        <v>72</v>
      </c>
      <c r="B26" s="49" t="s">
        <v>41</v>
      </c>
      <c r="C26" s="54">
        <v>26870.525000000001</v>
      </c>
      <c r="D26" s="48" t="s">
        <v>65</v>
      </c>
      <c r="E26">
        <f t="shared" si="0"/>
        <v>-1178.9697923650178</v>
      </c>
      <c r="F26">
        <f t="shared" si="1"/>
        <v>-1179</v>
      </c>
      <c r="G26">
        <f t="shared" si="2"/>
        <v>0.25493799999821931</v>
      </c>
      <c r="I26">
        <f t="shared" si="5"/>
        <v>0.25493799999821931</v>
      </c>
      <c r="O26">
        <f t="shared" ca="1" si="3"/>
        <v>0.19663916269167123</v>
      </c>
      <c r="Q26" s="2">
        <f t="shared" si="4"/>
        <v>11852.025000000001</v>
      </c>
    </row>
    <row r="27" spans="1:21" ht="12.75" customHeight="1">
      <c r="A27" s="48" t="s">
        <v>72</v>
      </c>
      <c r="B27" s="49" t="s">
        <v>41</v>
      </c>
      <c r="C27" s="54">
        <v>26929.437999999998</v>
      </c>
      <c r="D27" s="48" t="s">
        <v>65</v>
      </c>
      <c r="E27">
        <f t="shared" si="0"/>
        <v>-1171.9891837476107</v>
      </c>
      <c r="F27">
        <f t="shared" si="1"/>
        <v>-1172</v>
      </c>
      <c r="G27">
        <f t="shared" si="2"/>
        <v>9.1283999998267973E-2</v>
      </c>
      <c r="I27">
        <f t="shared" si="5"/>
        <v>9.1283999998267973E-2</v>
      </c>
      <c r="O27">
        <f t="shared" ca="1" si="3"/>
        <v>0.19548016165742388</v>
      </c>
      <c r="Q27" s="2">
        <f t="shared" si="4"/>
        <v>11910.937999999998</v>
      </c>
    </row>
    <row r="28" spans="1:21" ht="12.75" customHeight="1">
      <c r="A28" s="48" t="s">
        <v>72</v>
      </c>
      <c r="B28" s="49" t="s">
        <v>39</v>
      </c>
      <c r="C28" s="54">
        <v>27330.383999999998</v>
      </c>
      <c r="D28" s="48" t="s">
        <v>65</v>
      </c>
      <c r="E28">
        <f t="shared" si="0"/>
        <v>-1124.4810428837088</v>
      </c>
      <c r="F28">
        <f t="shared" si="1"/>
        <v>-1124.5</v>
      </c>
      <c r="G28">
        <f t="shared" si="2"/>
        <v>0.15998899999613059</v>
      </c>
      <c r="I28">
        <f t="shared" si="5"/>
        <v>0.15998899999613059</v>
      </c>
      <c r="O28">
        <f t="shared" ca="1" si="3"/>
        <v>0.18761551178217409</v>
      </c>
      <c r="Q28" s="2">
        <f t="shared" si="4"/>
        <v>12311.883999999998</v>
      </c>
    </row>
    <row r="29" spans="1:21" ht="12.75" customHeight="1">
      <c r="A29" s="48" t="s">
        <v>72</v>
      </c>
      <c r="B29" s="49" t="s">
        <v>41</v>
      </c>
      <c r="C29" s="54">
        <v>27925.356</v>
      </c>
      <c r="D29" s="48" t="s">
        <v>65</v>
      </c>
      <c r="E29">
        <f t="shared" si="0"/>
        <v>-1053.982737410958</v>
      </c>
      <c r="F29">
        <f t="shared" si="1"/>
        <v>-1054</v>
      </c>
      <c r="G29">
        <f t="shared" si="2"/>
        <v>0.14568799999688054</v>
      </c>
      <c r="I29">
        <f t="shared" si="5"/>
        <v>0.14568799999688054</v>
      </c>
      <c r="O29">
        <f t="shared" ca="1" si="3"/>
        <v>0.17594271565154015</v>
      </c>
      <c r="Q29" s="2">
        <f t="shared" si="4"/>
        <v>12906.856</v>
      </c>
    </row>
    <row r="30" spans="1:21" ht="12.75" customHeight="1">
      <c r="A30" s="48" t="s">
        <v>72</v>
      </c>
      <c r="B30" s="49" t="s">
        <v>41</v>
      </c>
      <c r="C30" s="54">
        <v>28313.451000000001</v>
      </c>
      <c r="D30" s="48" t="s">
        <v>65</v>
      </c>
      <c r="E30">
        <f t="shared" si="0"/>
        <v>-1007.9973131179705</v>
      </c>
      <c r="F30">
        <f t="shared" si="1"/>
        <v>-1008</v>
      </c>
      <c r="G30">
        <f t="shared" si="2"/>
        <v>2.2676000000501517E-2</v>
      </c>
      <c r="I30">
        <f t="shared" si="5"/>
        <v>2.2676000000501517E-2</v>
      </c>
      <c r="O30">
        <f t="shared" ca="1" si="3"/>
        <v>0.16832642314077192</v>
      </c>
      <c r="Q30" s="2">
        <f t="shared" si="4"/>
        <v>13294.951000000001</v>
      </c>
    </row>
    <row r="31" spans="1:21" ht="12.75" customHeight="1">
      <c r="A31" s="48" t="s">
        <v>72</v>
      </c>
      <c r="B31" s="49" t="s">
        <v>41</v>
      </c>
      <c r="C31" s="54">
        <v>28693.435000000001</v>
      </c>
      <c r="D31" s="48" t="s">
        <v>65</v>
      </c>
      <c r="E31">
        <f t="shared" si="0"/>
        <v>-962.97296221278896</v>
      </c>
      <c r="F31">
        <f t="shared" si="1"/>
        <v>-963</v>
      </c>
      <c r="G31">
        <f t="shared" si="2"/>
        <v>0.228186000000278</v>
      </c>
      <c r="I31">
        <f t="shared" si="5"/>
        <v>0.228186000000278</v>
      </c>
      <c r="O31">
        <f t="shared" ca="1" si="3"/>
        <v>0.16087570220632472</v>
      </c>
      <c r="Q31" s="2">
        <f t="shared" si="4"/>
        <v>13674.935000000001</v>
      </c>
    </row>
    <row r="32" spans="1:21" ht="12.75" customHeight="1">
      <c r="A32" s="48" t="s">
        <v>72</v>
      </c>
      <c r="B32" s="49" t="s">
        <v>41</v>
      </c>
      <c r="C32" s="54">
        <v>28693.476999999999</v>
      </c>
      <c r="D32" s="48" t="s">
        <v>65</v>
      </c>
      <c r="E32">
        <f t="shared" si="0"/>
        <v>-962.9679856276224</v>
      </c>
      <c r="F32">
        <f t="shared" si="1"/>
        <v>-963</v>
      </c>
      <c r="G32">
        <f t="shared" si="2"/>
        <v>0.27018599999792059</v>
      </c>
      <c r="I32">
        <f t="shared" si="5"/>
        <v>0.27018599999792059</v>
      </c>
      <c r="O32">
        <f t="shared" ca="1" si="3"/>
        <v>0.16087570220632472</v>
      </c>
      <c r="Q32" s="2">
        <f t="shared" si="4"/>
        <v>13674.976999999999</v>
      </c>
    </row>
    <row r="33" spans="1:17" ht="12.75" customHeight="1">
      <c r="A33" s="48" t="s">
        <v>72</v>
      </c>
      <c r="B33" s="49" t="s">
        <v>41</v>
      </c>
      <c r="C33" s="54">
        <v>28752.542000000001</v>
      </c>
      <c r="D33" s="48" t="s">
        <v>65</v>
      </c>
      <c r="E33">
        <f t="shared" si="0"/>
        <v>-955.96936651151577</v>
      </c>
      <c r="F33">
        <f t="shared" si="1"/>
        <v>-956</v>
      </c>
      <c r="G33">
        <f t="shared" si="2"/>
        <v>0.2585319999998319</v>
      </c>
      <c r="I33">
        <f t="shared" si="5"/>
        <v>0.2585319999998319</v>
      </c>
      <c r="O33">
        <f t="shared" ca="1" si="3"/>
        <v>0.1597167011720774</v>
      </c>
      <c r="Q33" s="2">
        <f t="shared" si="4"/>
        <v>13734.042000000001</v>
      </c>
    </row>
    <row r="34" spans="1:17" ht="12.75" customHeight="1">
      <c r="A34" s="48" t="s">
        <v>72</v>
      </c>
      <c r="B34" s="49" t="s">
        <v>39</v>
      </c>
      <c r="C34" s="54">
        <v>28807.385999999999</v>
      </c>
      <c r="D34" s="48" t="s">
        <v>65</v>
      </c>
      <c r="E34">
        <f t="shared" si="0"/>
        <v>-949.47089420467216</v>
      </c>
      <c r="F34">
        <f t="shared" si="1"/>
        <v>-949.5</v>
      </c>
      <c r="G34">
        <f t="shared" si="2"/>
        <v>0.24563899999702699</v>
      </c>
      <c r="I34">
        <f t="shared" si="5"/>
        <v>0.24563899999702699</v>
      </c>
      <c r="O34">
        <f t="shared" ca="1" si="3"/>
        <v>0.15864048592599056</v>
      </c>
      <c r="Q34" s="2">
        <f t="shared" si="4"/>
        <v>13788.885999999999</v>
      </c>
    </row>
    <row r="35" spans="1:17" ht="12.75" customHeight="1">
      <c r="A35" s="48" t="s">
        <v>72</v>
      </c>
      <c r="B35" s="49" t="s">
        <v>39</v>
      </c>
      <c r="C35" s="54">
        <v>28807.472000000002</v>
      </c>
      <c r="D35" s="48" t="s">
        <v>65</v>
      </c>
      <c r="E35">
        <f t="shared" si="0"/>
        <v>-949.46070405409228</v>
      </c>
      <c r="F35">
        <f t="shared" si="1"/>
        <v>-949.5</v>
      </c>
      <c r="G35">
        <f t="shared" si="2"/>
        <v>0.33163899999999558</v>
      </c>
      <c r="I35">
        <f t="shared" si="5"/>
        <v>0.33163899999999558</v>
      </c>
      <c r="O35">
        <f t="shared" ca="1" si="3"/>
        <v>0.15864048592599056</v>
      </c>
      <c r="Q35" s="2">
        <f t="shared" si="4"/>
        <v>13788.972000000002</v>
      </c>
    </row>
    <row r="36" spans="1:17" ht="12.75" customHeight="1">
      <c r="A36" s="48" t="s">
        <v>72</v>
      </c>
      <c r="B36" s="49" t="s">
        <v>41</v>
      </c>
      <c r="C36" s="54">
        <v>28963.387999999999</v>
      </c>
      <c r="D36" s="48" t="s">
        <v>65</v>
      </c>
      <c r="E36">
        <f t="shared" si="0"/>
        <v>-930.98619803349084</v>
      </c>
      <c r="F36">
        <f t="shared" si="1"/>
        <v>-931</v>
      </c>
      <c r="G36">
        <f t="shared" si="2"/>
        <v>0.11648199999763165</v>
      </c>
      <c r="I36">
        <f t="shared" si="5"/>
        <v>0.11648199999763165</v>
      </c>
      <c r="O36">
        <f t="shared" ca="1" si="3"/>
        <v>0.15557741176405118</v>
      </c>
      <c r="Q36" s="2">
        <f t="shared" si="4"/>
        <v>13944.887999999999</v>
      </c>
    </row>
    <row r="37" spans="1:17" ht="12.75" customHeight="1">
      <c r="A37" s="48" t="s">
        <v>72</v>
      </c>
      <c r="B37" s="49" t="s">
        <v>39</v>
      </c>
      <c r="C37" s="54">
        <v>29195.397000000001</v>
      </c>
      <c r="D37" s="48" t="s">
        <v>65</v>
      </c>
      <c r="E37">
        <f t="shared" si="0"/>
        <v>-903.49542308201831</v>
      </c>
      <c r="F37">
        <f t="shared" si="1"/>
        <v>-903.5</v>
      </c>
      <c r="G37">
        <f t="shared" si="2"/>
        <v>3.8626999998086831E-2</v>
      </c>
      <c r="I37">
        <f t="shared" si="5"/>
        <v>3.8626999998086831E-2</v>
      </c>
      <c r="O37">
        <f t="shared" ca="1" si="3"/>
        <v>0.15102419341522233</v>
      </c>
      <c r="Q37" s="2">
        <f t="shared" si="4"/>
        <v>14176.897000000001</v>
      </c>
    </row>
    <row r="38" spans="1:17" ht="12.75" customHeight="1">
      <c r="A38" s="48" t="s">
        <v>72</v>
      </c>
      <c r="B38" s="49" t="s">
        <v>39</v>
      </c>
      <c r="C38" s="54">
        <v>29195.439999999999</v>
      </c>
      <c r="D38" s="48" t="s">
        <v>65</v>
      </c>
      <c r="E38">
        <f t="shared" si="0"/>
        <v>-903.49032800672876</v>
      </c>
      <c r="F38">
        <f t="shared" si="1"/>
        <v>-903.5</v>
      </c>
      <c r="G38">
        <f t="shared" si="2"/>
        <v>8.1626999995933147E-2</v>
      </c>
      <c r="I38">
        <f t="shared" si="5"/>
        <v>8.1626999995933147E-2</v>
      </c>
      <c r="O38">
        <f t="shared" ca="1" si="3"/>
        <v>0.15102419341522233</v>
      </c>
      <c r="Q38" s="2">
        <f t="shared" si="4"/>
        <v>14176.939999999999</v>
      </c>
    </row>
    <row r="39" spans="1:17" ht="12.75" customHeight="1">
      <c r="A39" s="48" t="s">
        <v>72</v>
      </c>
      <c r="B39" s="49" t="s">
        <v>41</v>
      </c>
      <c r="C39" s="54">
        <v>29250.258000000002</v>
      </c>
      <c r="D39" s="48" t="s">
        <v>65</v>
      </c>
      <c r="E39">
        <f t="shared" si="0"/>
        <v>-896.99493644308302</v>
      </c>
      <c r="F39">
        <f t="shared" si="1"/>
        <v>-897</v>
      </c>
      <c r="G39">
        <f t="shared" si="2"/>
        <v>4.2733999998745276E-2</v>
      </c>
      <c r="I39">
        <f t="shared" si="5"/>
        <v>4.2733999998745276E-2</v>
      </c>
      <c r="O39">
        <f t="shared" ca="1" si="3"/>
        <v>0.14994797816913552</v>
      </c>
      <c r="Q39" s="2">
        <f t="shared" si="4"/>
        <v>14231.758000000002</v>
      </c>
    </row>
    <row r="40" spans="1:17" ht="12.75" customHeight="1">
      <c r="A40" s="48" t="s">
        <v>72</v>
      </c>
      <c r="B40" s="49" t="s">
        <v>39</v>
      </c>
      <c r="C40" s="54">
        <v>29465.440999999999</v>
      </c>
      <c r="D40" s="48" t="s">
        <v>65</v>
      </c>
      <c r="E40">
        <f t="shared" si="0"/>
        <v>-871.49787630152548</v>
      </c>
      <c r="F40">
        <f t="shared" si="1"/>
        <v>-871.5</v>
      </c>
      <c r="G40">
        <f t="shared" si="2"/>
        <v>1.7922999995789723E-2</v>
      </c>
      <c r="I40">
        <f t="shared" si="5"/>
        <v>1.7922999995789723E-2</v>
      </c>
      <c r="O40">
        <f t="shared" ca="1" si="3"/>
        <v>0.14572590297294877</v>
      </c>
      <c r="Q40" s="2">
        <f t="shared" si="4"/>
        <v>14446.940999999999</v>
      </c>
    </row>
    <row r="41" spans="1:17" ht="12.75" customHeight="1">
      <c r="A41" s="48" t="s">
        <v>131</v>
      </c>
      <c r="B41" s="49" t="s">
        <v>39</v>
      </c>
      <c r="C41" s="54">
        <v>31710.419000000002</v>
      </c>
      <c r="D41" s="48" t="s">
        <v>65</v>
      </c>
      <c r="E41">
        <f t="shared" si="0"/>
        <v>-605.49015690699071</v>
      </c>
      <c r="F41">
        <f t="shared" si="1"/>
        <v>-605.5</v>
      </c>
      <c r="G41">
        <f t="shared" si="2"/>
        <v>8.3071000000927597E-2</v>
      </c>
      <c r="I41">
        <f t="shared" si="5"/>
        <v>8.3071000000927597E-2</v>
      </c>
      <c r="O41">
        <f t="shared" ca="1" si="3"/>
        <v>0.10168386367154984</v>
      </c>
      <c r="Q41" s="2">
        <f t="shared" si="4"/>
        <v>16691.919000000002</v>
      </c>
    </row>
    <row r="42" spans="1:17" ht="12.75" customHeight="1">
      <c r="A42" s="48" t="s">
        <v>131</v>
      </c>
      <c r="B42" s="49" t="s">
        <v>41</v>
      </c>
      <c r="C42" s="54">
        <v>33917.343999999997</v>
      </c>
      <c r="D42" s="48" t="s">
        <v>65</v>
      </c>
      <c r="E42">
        <f t="shared" si="0"/>
        <v>-343.99134216369185</v>
      </c>
      <c r="F42">
        <f t="shared" si="1"/>
        <v>-344</v>
      </c>
      <c r="G42">
        <f t="shared" si="2"/>
        <v>7.3067999997874722E-2</v>
      </c>
      <c r="I42">
        <f t="shared" si="5"/>
        <v>7.3067999997874722E-2</v>
      </c>
      <c r="O42">
        <f t="shared" ca="1" si="3"/>
        <v>5.8386896463595635E-2</v>
      </c>
      <c r="Q42" s="2">
        <f t="shared" si="4"/>
        <v>18898.843999999997</v>
      </c>
    </row>
    <row r="43" spans="1:17" ht="12.75" customHeight="1">
      <c r="A43" s="48" t="s">
        <v>131</v>
      </c>
      <c r="B43" s="49" t="s">
        <v>39</v>
      </c>
      <c r="C43" s="54">
        <v>35187.546999999999</v>
      </c>
      <c r="D43" s="48" t="s">
        <v>65</v>
      </c>
      <c r="E43">
        <f t="shared" si="0"/>
        <v>-193.48483243482315</v>
      </c>
      <c r="F43">
        <f t="shared" si="1"/>
        <v>-193.5</v>
      </c>
      <c r="G43">
        <f t="shared" si="2"/>
        <v>0.12800699999934295</v>
      </c>
      <c r="I43">
        <f t="shared" si="5"/>
        <v>0.12800699999934295</v>
      </c>
      <c r="O43">
        <f t="shared" ca="1" si="3"/>
        <v>3.3468374227277824E-2</v>
      </c>
      <c r="Q43" s="2">
        <f t="shared" si="4"/>
        <v>20169.046999999999</v>
      </c>
    </row>
    <row r="44" spans="1:17" ht="12.75" customHeight="1">
      <c r="A44" s="48" t="s">
        <v>131</v>
      </c>
      <c r="B44" s="49" t="s">
        <v>41</v>
      </c>
      <c r="C44" s="54">
        <v>36229.629999999997</v>
      </c>
      <c r="D44" s="48" t="s">
        <v>65</v>
      </c>
      <c r="E44">
        <f t="shared" si="0"/>
        <v>-70.008289569006976</v>
      </c>
      <c r="F44">
        <f t="shared" si="1"/>
        <v>-70</v>
      </c>
      <c r="G44">
        <f t="shared" si="2"/>
        <v>-6.9960000007995404E-2</v>
      </c>
      <c r="I44">
        <f t="shared" si="5"/>
        <v>-6.9960000007995404E-2</v>
      </c>
      <c r="O44">
        <f t="shared" ca="1" si="3"/>
        <v>1.3020284551628318E-2</v>
      </c>
      <c r="Q44" s="2">
        <f t="shared" si="4"/>
        <v>21211.129999999997</v>
      </c>
    </row>
    <row r="45" spans="1:17" ht="12.75" customHeight="1">
      <c r="A45" s="48" t="s">
        <v>131</v>
      </c>
      <c r="B45" s="49" t="s">
        <v>41</v>
      </c>
      <c r="C45" s="54">
        <v>36229.658000000003</v>
      </c>
      <c r="D45" s="48" t="s">
        <v>65</v>
      </c>
      <c r="E45">
        <f t="shared" si="0"/>
        <v>-70.004971845561769</v>
      </c>
      <c r="F45">
        <f t="shared" si="1"/>
        <v>-70</v>
      </c>
      <c r="G45">
        <f t="shared" si="2"/>
        <v>-4.1960000002291054E-2</v>
      </c>
      <c r="I45">
        <f t="shared" si="5"/>
        <v>-4.1960000002291054E-2</v>
      </c>
      <c r="O45">
        <f t="shared" ca="1" si="3"/>
        <v>1.3020284551628318E-2</v>
      </c>
      <c r="Q45" s="2">
        <f t="shared" si="4"/>
        <v>21211.158000000003</v>
      </c>
    </row>
    <row r="46" spans="1:17" ht="12.75" customHeight="1">
      <c r="A46" s="48" t="s">
        <v>72</v>
      </c>
      <c r="B46" s="49" t="s">
        <v>41</v>
      </c>
      <c r="C46" s="54">
        <v>36263.466999999997</v>
      </c>
      <c r="D46" s="48" t="s">
        <v>65</v>
      </c>
      <c r="E46">
        <f t="shared" si="0"/>
        <v>-65.998939276419364</v>
      </c>
      <c r="F46">
        <f t="shared" si="1"/>
        <v>-66</v>
      </c>
      <c r="G46">
        <f t="shared" si="2"/>
        <v>8.9519999964977615E-3</v>
      </c>
      <c r="I46">
        <f t="shared" si="5"/>
        <v>8.9519999964977615E-3</v>
      </c>
      <c r="O46">
        <f t="shared" ca="1" si="3"/>
        <v>1.2357998246344124E-2</v>
      </c>
      <c r="Q46" s="2">
        <f t="shared" si="4"/>
        <v>21244.966999999997</v>
      </c>
    </row>
    <row r="47" spans="1:17" ht="12.75" customHeight="1">
      <c r="A47" s="48" t="s">
        <v>72</v>
      </c>
      <c r="B47" s="49" t="s">
        <v>41</v>
      </c>
      <c r="C47" s="54">
        <v>36263.468000000001</v>
      </c>
      <c r="D47" s="48" t="s">
        <v>65</v>
      </c>
      <c r="E47">
        <f t="shared" si="0"/>
        <v>-65.998820786295894</v>
      </c>
      <c r="F47">
        <f t="shared" si="1"/>
        <v>-66</v>
      </c>
      <c r="G47">
        <f t="shared" si="2"/>
        <v>9.9520000003394671E-3</v>
      </c>
      <c r="I47">
        <f t="shared" si="5"/>
        <v>9.9520000003394671E-3</v>
      </c>
      <c r="O47">
        <f t="shared" ca="1" si="3"/>
        <v>1.2357998246344124E-2</v>
      </c>
      <c r="Q47" s="2">
        <f t="shared" si="4"/>
        <v>21244.968000000001</v>
      </c>
    </row>
    <row r="48" spans="1:17" ht="12.75" customHeight="1">
      <c r="A48" s="48" t="s">
        <v>72</v>
      </c>
      <c r="B48" s="49" t="s">
        <v>41</v>
      </c>
      <c r="C48" s="54">
        <v>36263.468999999997</v>
      </c>
      <c r="D48" s="48" t="s">
        <v>65</v>
      </c>
      <c r="E48">
        <f t="shared" si="0"/>
        <v>-65.998702296173278</v>
      </c>
      <c r="F48">
        <f t="shared" si="1"/>
        <v>-66</v>
      </c>
      <c r="G48">
        <f t="shared" si="2"/>
        <v>1.0951999996905215E-2</v>
      </c>
      <c r="I48">
        <f t="shared" si="5"/>
        <v>1.0951999996905215E-2</v>
      </c>
      <c r="O48">
        <f t="shared" ca="1" si="3"/>
        <v>1.2357998246344124E-2</v>
      </c>
      <c r="Q48" s="2">
        <f t="shared" si="4"/>
        <v>21244.968999999997</v>
      </c>
    </row>
    <row r="49" spans="1:17" ht="12.75" customHeight="1">
      <c r="A49" s="48" t="s">
        <v>131</v>
      </c>
      <c r="B49" s="49" t="s">
        <v>39</v>
      </c>
      <c r="C49" s="54">
        <v>36318.463000000003</v>
      </c>
      <c r="D49" s="48" t="s">
        <v>65</v>
      </c>
      <c r="E49">
        <f t="shared" si="0"/>
        <v>-59.482456470875825</v>
      </c>
      <c r="F49">
        <f t="shared" si="1"/>
        <v>-59.5</v>
      </c>
      <c r="G49">
        <f t="shared" si="2"/>
        <v>0.14805899999919347</v>
      </c>
      <c r="I49">
        <f t="shared" si="5"/>
        <v>0.14805899999919347</v>
      </c>
      <c r="O49">
        <f t="shared" ca="1" si="3"/>
        <v>1.1281783000257308E-2</v>
      </c>
      <c r="Q49" s="2">
        <f t="shared" si="4"/>
        <v>21299.963000000003</v>
      </c>
    </row>
    <row r="50" spans="1:17" ht="12.75" customHeight="1">
      <c r="A50" s="48" t="s">
        <v>131</v>
      </c>
      <c r="B50" s="49" t="s">
        <v>39</v>
      </c>
      <c r="C50" s="54">
        <v>36318.491999999998</v>
      </c>
      <c r="D50" s="48" t="s">
        <v>65</v>
      </c>
      <c r="E50">
        <f t="shared" si="0"/>
        <v>-59.479020257308875</v>
      </c>
      <c r="F50">
        <f t="shared" si="1"/>
        <v>-59.5</v>
      </c>
      <c r="G50">
        <f t="shared" si="2"/>
        <v>0.17705899999418762</v>
      </c>
      <c r="I50">
        <f t="shared" si="5"/>
        <v>0.17705899999418762</v>
      </c>
      <c r="O50">
        <f t="shared" ca="1" si="3"/>
        <v>1.1281783000257308E-2</v>
      </c>
      <c r="Q50" s="2">
        <f t="shared" si="4"/>
        <v>21299.991999999998</v>
      </c>
    </row>
    <row r="51" spans="1:17" ht="12.75" customHeight="1">
      <c r="A51" s="48" t="s">
        <v>131</v>
      </c>
      <c r="B51" s="49" t="s">
        <v>39</v>
      </c>
      <c r="C51" s="54">
        <v>36318.521000000001</v>
      </c>
      <c r="D51" s="48" t="s">
        <v>65</v>
      </c>
      <c r="E51">
        <f t="shared" si="0"/>
        <v>-59.475584043741058</v>
      </c>
      <c r="F51">
        <f t="shared" si="1"/>
        <v>-59.5</v>
      </c>
      <c r="G51">
        <f t="shared" si="2"/>
        <v>0.20605899999645771</v>
      </c>
      <c r="I51">
        <f t="shared" si="5"/>
        <v>0.20605899999645771</v>
      </c>
      <c r="O51">
        <f t="shared" ca="1" si="3"/>
        <v>1.1281783000257308E-2</v>
      </c>
      <c r="Q51" s="2">
        <f t="shared" si="4"/>
        <v>21300.021000000001</v>
      </c>
    </row>
    <row r="52" spans="1:17" ht="12.75" customHeight="1">
      <c r="A52" s="48" t="s">
        <v>72</v>
      </c>
      <c r="B52" s="49" t="s">
        <v>39</v>
      </c>
      <c r="C52" s="54">
        <v>36436.377</v>
      </c>
      <c r="D52" s="48" t="s">
        <v>65</v>
      </c>
      <c r="E52">
        <f t="shared" si="0"/>
        <v>-45.510812105235566</v>
      </c>
      <c r="F52">
        <f t="shared" si="1"/>
        <v>-45.5</v>
      </c>
      <c r="G52">
        <f t="shared" si="2"/>
        <v>-9.1249000004609115E-2</v>
      </c>
      <c r="I52">
        <f t="shared" si="5"/>
        <v>-9.1249000004609115E-2</v>
      </c>
      <c r="O52">
        <f t="shared" ca="1" si="3"/>
        <v>8.9637809317626264E-3</v>
      </c>
      <c r="Q52" s="2">
        <f t="shared" si="4"/>
        <v>21417.877</v>
      </c>
    </row>
    <row r="53" spans="1:17" ht="12.75" customHeight="1">
      <c r="A53" s="48" t="s">
        <v>72</v>
      </c>
      <c r="B53" s="49" t="s">
        <v>39</v>
      </c>
      <c r="C53" s="54">
        <v>36436.421999999999</v>
      </c>
      <c r="D53" s="48" t="s">
        <v>65</v>
      </c>
      <c r="E53">
        <f t="shared" ref="E53:E84" si="6">+(C53-C$7)/C$8</f>
        <v>-45.505480049699926</v>
      </c>
      <c r="F53">
        <f t="shared" ref="F53:F84" si="7">ROUND(2*E53,0)/2</f>
        <v>-45.5</v>
      </c>
      <c r="G53">
        <f t="shared" ref="G53:G84" si="8">+C53-(C$7+F53*C$8)</f>
        <v>-4.6249000006355345E-2</v>
      </c>
      <c r="I53">
        <f t="shared" si="5"/>
        <v>-4.6249000006355345E-2</v>
      </c>
      <c r="O53">
        <f t="shared" ref="O53:O84" ca="1" si="9">+C$11+C$12*F53</f>
        <v>8.9637809317626264E-3</v>
      </c>
      <c r="Q53" s="2">
        <f t="shared" ref="Q53:Q84" si="10">+C53-15018.5</f>
        <v>21417.921999999999</v>
      </c>
    </row>
    <row r="54" spans="1:17" ht="12.75" customHeight="1">
      <c r="A54" s="48" t="s">
        <v>131</v>
      </c>
      <c r="B54" s="49" t="s">
        <v>39</v>
      </c>
      <c r="C54" s="54">
        <v>36436.497000000003</v>
      </c>
      <c r="D54" s="48" t="s">
        <v>65</v>
      </c>
      <c r="E54">
        <f t="shared" si="6"/>
        <v>-45.496593290472994</v>
      </c>
      <c r="F54">
        <f t="shared" si="7"/>
        <v>-45.5</v>
      </c>
      <c r="G54">
        <f t="shared" si="8"/>
        <v>2.8750999998010229E-2</v>
      </c>
      <c r="I54">
        <f t="shared" si="5"/>
        <v>2.8750999998010229E-2</v>
      </c>
      <c r="O54">
        <f t="shared" ca="1" si="9"/>
        <v>8.9637809317626264E-3</v>
      </c>
      <c r="Q54" s="2">
        <f t="shared" si="10"/>
        <v>21417.997000000003</v>
      </c>
    </row>
    <row r="55" spans="1:17" ht="12.75" customHeight="1">
      <c r="A55" s="48" t="s">
        <v>72</v>
      </c>
      <c r="B55" s="49" t="s">
        <v>39</v>
      </c>
      <c r="C55" s="54">
        <v>36436.514000000003</v>
      </c>
      <c r="D55" s="48" t="s">
        <v>65</v>
      </c>
      <c r="E55">
        <f t="shared" si="6"/>
        <v>-45.494578958381695</v>
      </c>
      <c r="F55">
        <f t="shared" si="7"/>
        <v>-45.5</v>
      </c>
      <c r="G55">
        <f t="shared" si="8"/>
        <v>4.5750999997835606E-2</v>
      </c>
      <c r="I55">
        <f t="shared" si="5"/>
        <v>4.5750999997835606E-2</v>
      </c>
      <c r="O55">
        <f t="shared" ca="1" si="9"/>
        <v>8.9637809317626264E-3</v>
      </c>
      <c r="Q55" s="2">
        <f t="shared" si="10"/>
        <v>21418.014000000003</v>
      </c>
    </row>
    <row r="56" spans="1:17" ht="12.75" customHeight="1">
      <c r="A56" s="48" t="s">
        <v>72</v>
      </c>
      <c r="B56" s="49" t="s">
        <v>39</v>
      </c>
      <c r="C56" s="54">
        <v>36453.364999999998</v>
      </c>
      <c r="D56" s="48" t="s">
        <v>65</v>
      </c>
      <c r="E56">
        <f t="shared" si="6"/>
        <v>-43.497901895392218</v>
      </c>
      <c r="F56">
        <f t="shared" si="7"/>
        <v>-43.5</v>
      </c>
      <c r="G56">
        <f t="shared" si="8"/>
        <v>1.7706999999063555E-2</v>
      </c>
      <c r="I56">
        <f t="shared" si="5"/>
        <v>1.7706999999063555E-2</v>
      </c>
      <c r="O56">
        <f t="shared" ca="1" si="9"/>
        <v>8.6326377791205305E-3</v>
      </c>
      <c r="Q56" s="2">
        <f t="shared" si="10"/>
        <v>21434.864999999998</v>
      </c>
    </row>
    <row r="57" spans="1:17" ht="12.75" customHeight="1">
      <c r="A57" s="48" t="s">
        <v>72</v>
      </c>
      <c r="B57" s="49" t="s">
        <v>39</v>
      </c>
      <c r="C57" s="54">
        <v>36453.409</v>
      </c>
      <c r="D57" s="48" t="s">
        <v>65</v>
      </c>
      <c r="E57">
        <f t="shared" si="6"/>
        <v>-43.492688329979188</v>
      </c>
      <c r="F57">
        <f t="shared" si="7"/>
        <v>-43.5</v>
      </c>
      <c r="G57">
        <f t="shared" si="8"/>
        <v>6.1707000000751577E-2</v>
      </c>
      <c r="I57">
        <f t="shared" si="5"/>
        <v>6.1707000000751577E-2</v>
      </c>
      <c r="O57">
        <f t="shared" ca="1" si="9"/>
        <v>8.6326377791205305E-3</v>
      </c>
      <c r="Q57" s="2">
        <f t="shared" si="10"/>
        <v>21434.909</v>
      </c>
    </row>
    <row r="58" spans="1:17" ht="12.75" customHeight="1">
      <c r="A58" s="48" t="s">
        <v>72</v>
      </c>
      <c r="B58" s="49" t="s">
        <v>39</v>
      </c>
      <c r="C58" s="54">
        <v>36453.455000000002</v>
      </c>
      <c r="D58" s="48" t="s">
        <v>65</v>
      </c>
      <c r="E58">
        <f t="shared" si="6"/>
        <v>-43.487237784320072</v>
      </c>
      <c r="F58">
        <f t="shared" si="7"/>
        <v>-43.5</v>
      </c>
      <c r="G58">
        <f t="shared" si="8"/>
        <v>0.10770700000284705</v>
      </c>
      <c r="I58">
        <f t="shared" si="5"/>
        <v>0.10770700000284705</v>
      </c>
      <c r="O58">
        <f t="shared" ca="1" si="9"/>
        <v>8.6326377791205305E-3</v>
      </c>
      <c r="Q58" s="2">
        <f t="shared" si="10"/>
        <v>21434.955000000002</v>
      </c>
    </row>
    <row r="59" spans="1:17" ht="12.75" customHeight="1">
      <c r="A59" s="48" t="s">
        <v>131</v>
      </c>
      <c r="B59" s="49" t="s">
        <v>39</v>
      </c>
      <c r="C59" s="54">
        <v>36495.451999999997</v>
      </c>
      <c r="D59" s="48" t="s">
        <v>65</v>
      </c>
      <c r="E59">
        <f t="shared" si="6"/>
        <v>-38.511008087899384</v>
      </c>
      <c r="F59">
        <f t="shared" si="7"/>
        <v>-38.5</v>
      </c>
      <c r="G59">
        <f t="shared" si="8"/>
        <v>-9.2903000004298519E-2</v>
      </c>
      <c r="I59">
        <f t="shared" si="5"/>
        <v>-9.2903000004298519E-2</v>
      </c>
      <c r="O59">
        <f t="shared" ca="1" si="9"/>
        <v>7.8047798975152873E-3</v>
      </c>
      <c r="Q59" s="2">
        <f t="shared" si="10"/>
        <v>21476.951999999997</v>
      </c>
    </row>
    <row r="60" spans="1:17" ht="12.75" customHeight="1">
      <c r="A60" t="s">
        <v>12</v>
      </c>
      <c r="C60" s="55">
        <v>36820.466500000002</v>
      </c>
      <c r="D60" s="13" t="s">
        <v>14</v>
      </c>
      <c r="E60">
        <f t="shared" si="6"/>
        <v>0</v>
      </c>
      <c r="F60">
        <f t="shared" si="7"/>
        <v>0</v>
      </c>
      <c r="G60">
        <f t="shared" si="8"/>
        <v>0</v>
      </c>
      <c r="J60">
        <f>+G60</f>
        <v>0</v>
      </c>
      <c r="O60">
        <f t="shared" ca="1" si="9"/>
        <v>1.4302742091549161E-3</v>
      </c>
      <c r="Q60" s="2">
        <f t="shared" si="10"/>
        <v>21801.966500000002</v>
      </c>
    </row>
    <row r="61" spans="1:17" ht="12.75" customHeight="1">
      <c r="A61" t="s">
        <v>40</v>
      </c>
      <c r="B61" s="5" t="s">
        <v>39</v>
      </c>
      <c r="C61" s="53">
        <v>36824.862000000001</v>
      </c>
      <c r="D61" s="13"/>
      <c r="E61">
        <f t="shared" si="6"/>
        <v>0.52082333572905193</v>
      </c>
      <c r="F61">
        <f t="shared" si="7"/>
        <v>0.5</v>
      </c>
      <c r="G61">
        <f t="shared" si="8"/>
        <v>0.17573899999842979</v>
      </c>
      <c r="I61">
        <f>G61</f>
        <v>0.17573899999842979</v>
      </c>
      <c r="O61">
        <f t="shared" ca="1" si="9"/>
        <v>1.3474884209943917E-3</v>
      </c>
      <c r="Q61" s="2">
        <f t="shared" si="10"/>
        <v>21806.362000000001</v>
      </c>
    </row>
    <row r="62" spans="1:17" ht="12.75" customHeight="1">
      <c r="A62" s="48" t="s">
        <v>189</v>
      </c>
      <c r="B62" s="49" t="s">
        <v>41</v>
      </c>
      <c r="C62" s="54">
        <v>37149.600700000003</v>
      </c>
      <c r="D62" s="48" t="s">
        <v>65</v>
      </c>
      <c r="E62">
        <f t="shared" si="6"/>
        <v>38.99915184769948</v>
      </c>
      <c r="F62">
        <f t="shared" si="7"/>
        <v>39</v>
      </c>
      <c r="G62">
        <f t="shared" si="8"/>
        <v>-7.158000000345055E-3</v>
      </c>
      <c r="J62">
        <f>+G62</f>
        <v>-7.158000000345055E-3</v>
      </c>
      <c r="O62">
        <f t="shared" ca="1" si="9"/>
        <v>-5.0270172673659791E-3</v>
      </c>
      <c r="Q62" s="2">
        <f t="shared" si="10"/>
        <v>22131.100700000003</v>
      </c>
    </row>
    <row r="63" spans="1:17" ht="12.75" customHeight="1">
      <c r="A63" s="48" t="s">
        <v>189</v>
      </c>
      <c r="B63" s="49" t="s">
        <v>41</v>
      </c>
      <c r="C63" s="54">
        <v>37166.476499999997</v>
      </c>
      <c r="D63" s="48" t="s">
        <v>65</v>
      </c>
      <c r="E63">
        <f t="shared" si="6"/>
        <v>40.998767465739739</v>
      </c>
      <c r="F63">
        <f t="shared" si="7"/>
        <v>41</v>
      </c>
      <c r="G63">
        <f t="shared" si="8"/>
        <v>-1.0402000007161405E-2</v>
      </c>
      <c r="J63">
        <f>+G63</f>
        <v>-1.0402000007161405E-2</v>
      </c>
      <c r="O63">
        <f t="shared" ca="1" si="9"/>
        <v>-5.3581604200080768E-3</v>
      </c>
      <c r="Q63" s="2">
        <f t="shared" si="10"/>
        <v>22147.976499999997</v>
      </c>
    </row>
    <row r="64" spans="1:17" ht="12.75" customHeight="1">
      <c r="A64" t="s">
        <v>40</v>
      </c>
      <c r="B64" s="5" t="s">
        <v>39</v>
      </c>
      <c r="C64" s="53">
        <v>39027.42</v>
      </c>
      <c r="D64" s="13"/>
      <c r="E64">
        <f t="shared" si="6"/>
        <v>261.50219171180498</v>
      </c>
      <c r="F64">
        <f t="shared" si="7"/>
        <v>261.5</v>
      </c>
      <c r="G64">
        <f t="shared" si="8"/>
        <v>1.8496999997296371E-2</v>
      </c>
      <c r="I64">
        <f>G64</f>
        <v>1.8496999997296371E-2</v>
      </c>
      <c r="O64">
        <f t="shared" ca="1" si="9"/>
        <v>-4.186669299879929E-2</v>
      </c>
      <c r="Q64" s="2">
        <f t="shared" si="10"/>
        <v>24008.92</v>
      </c>
    </row>
    <row r="65" spans="1:30" ht="12.75" customHeight="1">
      <c r="A65" t="s">
        <v>40</v>
      </c>
      <c r="B65" s="5" t="s">
        <v>39</v>
      </c>
      <c r="C65" s="53">
        <v>39044.286</v>
      </c>
      <c r="D65" s="13"/>
      <c r="E65">
        <f t="shared" si="6"/>
        <v>263.50064612664056</v>
      </c>
      <c r="F65">
        <f t="shared" si="7"/>
        <v>263.5</v>
      </c>
      <c r="G65">
        <f t="shared" si="8"/>
        <v>5.4529999979422428E-3</v>
      </c>
      <c r="I65">
        <f>G65</f>
        <v>5.4529999979422428E-3</v>
      </c>
      <c r="O65">
        <f t="shared" ca="1" si="9"/>
        <v>-4.219783615144139E-2</v>
      </c>
      <c r="Q65" s="2">
        <f t="shared" si="10"/>
        <v>24025.786</v>
      </c>
    </row>
    <row r="66" spans="1:30" ht="12.75" customHeight="1">
      <c r="A66" t="s">
        <v>29</v>
      </c>
      <c r="B66" s="5"/>
      <c r="C66" s="53">
        <v>40525.332999999999</v>
      </c>
      <c r="D66" s="13"/>
      <c r="E66">
        <f t="shared" si="6"/>
        <v>438.99008735328806</v>
      </c>
      <c r="F66">
        <f t="shared" si="7"/>
        <v>439</v>
      </c>
      <c r="G66">
        <f t="shared" si="8"/>
        <v>-8.365800000319723E-2</v>
      </c>
      <c r="I66">
        <f>+G66</f>
        <v>-8.365800000319723E-2</v>
      </c>
      <c r="O66">
        <f t="shared" ca="1" si="9"/>
        <v>-7.1255647795785429E-2</v>
      </c>
      <c r="Q66" s="2">
        <f t="shared" si="10"/>
        <v>25506.832999999999</v>
      </c>
      <c r="AA66" t="s">
        <v>28</v>
      </c>
      <c r="AD66" t="s">
        <v>30</v>
      </c>
    </row>
    <row r="67" spans="1:30" ht="12.75" customHeight="1">
      <c r="A67" t="s">
        <v>40</v>
      </c>
      <c r="B67" s="5" t="s">
        <v>41</v>
      </c>
      <c r="C67" s="53">
        <v>40542.214</v>
      </c>
      <c r="D67" s="13"/>
      <c r="E67">
        <f t="shared" si="6"/>
        <v>440.99031911996883</v>
      </c>
      <c r="F67">
        <f t="shared" si="7"/>
        <v>441</v>
      </c>
      <c r="G67">
        <f t="shared" si="8"/>
        <v>-8.1702000003133435E-2</v>
      </c>
      <c r="I67">
        <f>G67</f>
        <v>-8.1702000003133435E-2</v>
      </c>
      <c r="O67">
        <f t="shared" ca="1" si="9"/>
        <v>-7.1586790948427528E-2</v>
      </c>
      <c r="Q67" s="2">
        <f t="shared" si="10"/>
        <v>25523.714</v>
      </c>
    </row>
    <row r="68" spans="1:30" ht="12.75" customHeight="1">
      <c r="A68" t="s">
        <v>29</v>
      </c>
      <c r="B68" s="5" t="s">
        <v>39</v>
      </c>
      <c r="C68" s="53">
        <v>40909.328000000001</v>
      </c>
      <c r="D68" s="13"/>
      <c r="E68">
        <f t="shared" si="6"/>
        <v>484.48970214189842</v>
      </c>
      <c r="F68">
        <f t="shared" si="7"/>
        <v>484.5</v>
      </c>
      <c r="G68">
        <f t="shared" si="8"/>
        <v>-8.6908999997831415E-2</v>
      </c>
      <c r="I68">
        <f t="shared" ref="I68:I80" si="11">+G68</f>
        <v>-8.6908999997831415E-2</v>
      </c>
      <c r="O68">
        <f t="shared" ca="1" si="9"/>
        <v>-7.8789154518393134E-2</v>
      </c>
      <c r="Q68" s="2">
        <f t="shared" si="10"/>
        <v>25890.828000000001</v>
      </c>
      <c r="AA68" t="s">
        <v>28</v>
      </c>
      <c r="AD68" t="s">
        <v>30</v>
      </c>
    </row>
    <row r="69" spans="1:30" ht="12.75" customHeight="1">
      <c r="A69" t="s">
        <v>29</v>
      </c>
      <c r="B69" s="5" t="s">
        <v>39</v>
      </c>
      <c r="C69" s="53">
        <v>40926.201000000001</v>
      </c>
      <c r="D69" s="13"/>
      <c r="E69">
        <f t="shared" si="6"/>
        <v>486.48898598759484</v>
      </c>
      <c r="F69">
        <f t="shared" si="7"/>
        <v>486.5</v>
      </c>
      <c r="G69">
        <f t="shared" si="8"/>
        <v>-9.2952999999397434E-2</v>
      </c>
      <c r="I69">
        <f t="shared" si="11"/>
        <v>-9.2952999999397434E-2</v>
      </c>
      <c r="O69">
        <f t="shared" ca="1" si="9"/>
        <v>-7.9120297671035233E-2</v>
      </c>
      <c r="Q69" s="2">
        <f t="shared" si="10"/>
        <v>25907.701000000001</v>
      </c>
      <c r="AA69" t="s">
        <v>28</v>
      </c>
      <c r="AD69" t="s">
        <v>30</v>
      </c>
    </row>
    <row r="70" spans="1:30" ht="12.75" customHeight="1">
      <c r="A70" s="48" t="s">
        <v>220</v>
      </c>
      <c r="B70" s="49" t="s">
        <v>39</v>
      </c>
      <c r="C70" s="54">
        <v>41660.415999999997</v>
      </c>
      <c r="D70" s="48" t="s">
        <v>65</v>
      </c>
      <c r="E70">
        <f t="shared" si="6"/>
        <v>573.48621165985412</v>
      </c>
      <c r="F70">
        <f t="shared" si="7"/>
        <v>573.5</v>
      </c>
      <c r="G70">
        <f t="shared" si="8"/>
        <v>-0.11636700000235578</v>
      </c>
      <c r="I70">
        <f t="shared" si="11"/>
        <v>-0.11636700000235578</v>
      </c>
      <c r="O70">
        <f t="shared" ca="1" si="9"/>
        <v>-9.3525024810966459E-2</v>
      </c>
      <c r="Q70" s="2">
        <f t="shared" si="10"/>
        <v>26641.915999999997</v>
      </c>
    </row>
    <row r="71" spans="1:30" ht="12.75" customHeight="1">
      <c r="A71" t="s">
        <v>32</v>
      </c>
      <c r="B71" s="5" t="s">
        <v>39</v>
      </c>
      <c r="C71" s="53">
        <v>42985.46</v>
      </c>
      <c r="D71" s="13"/>
      <c r="E71">
        <f t="shared" si="6"/>
        <v>730.49083822519765</v>
      </c>
      <c r="F71">
        <f t="shared" si="7"/>
        <v>730.5</v>
      </c>
      <c r="G71">
        <f t="shared" si="8"/>
        <v>-7.7321000004303642E-2</v>
      </c>
      <c r="I71">
        <f t="shared" si="11"/>
        <v>-7.7321000004303642E-2</v>
      </c>
      <c r="O71">
        <f t="shared" ca="1" si="9"/>
        <v>-0.11951976229337109</v>
      </c>
      <c r="Q71" s="2">
        <f t="shared" si="10"/>
        <v>27966.959999999999</v>
      </c>
      <c r="AA71" t="s">
        <v>31</v>
      </c>
      <c r="AD71" t="s">
        <v>30</v>
      </c>
    </row>
    <row r="72" spans="1:30" ht="12.75" customHeight="1">
      <c r="A72" t="s">
        <v>32</v>
      </c>
      <c r="B72" s="5"/>
      <c r="C72" s="53">
        <v>43006.46</v>
      </c>
      <c r="D72" s="13"/>
      <c r="E72">
        <f t="shared" si="6"/>
        <v>732.9791308085928</v>
      </c>
      <c r="F72">
        <f t="shared" si="7"/>
        <v>733</v>
      </c>
      <c r="G72">
        <f t="shared" si="8"/>
        <v>-0.17612600000575185</v>
      </c>
      <c r="I72">
        <f t="shared" si="11"/>
        <v>-0.17612600000575185</v>
      </c>
      <c r="O72">
        <f t="shared" ca="1" si="9"/>
        <v>-0.11993369123417372</v>
      </c>
      <c r="Q72" s="2">
        <f t="shared" si="10"/>
        <v>27987.96</v>
      </c>
      <c r="AA72" t="s">
        <v>31</v>
      </c>
      <c r="AD72" t="s">
        <v>30</v>
      </c>
    </row>
    <row r="73" spans="1:30" ht="12.75" customHeight="1">
      <c r="A73" t="s">
        <v>32</v>
      </c>
      <c r="B73" s="5"/>
      <c r="C73" s="53">
        <v>43099.353999999999</v>
      </c>
      <c r="D73" s="13"/>
      <c r="E73">
        <f t="shared" si="6"/>
        <v>743.98615229630263</v>
      </c>
      <c r="F73">
        <f t="shared" si="7"/>
        <v>744</v>
      </c>
      <c r="G73">
        <f t="shared" si="8"/>
        <v>-0.11686800000461517</v>
      </c>
      <c r="I73">
        <f t="shared" si="11"/>
        <v>-0.11686800000461517</v>
      </c>
      <c r="O73">
        <f t="shared" ca="1" si="9"/>
        <v>-0.12175497857370525</v>
      </c>
      <c r="Q73" s="2">
        <f t="shared" si="10"/>
        <v>28080.853999999999</v>
      </c>
      <c r="AA73" t="s">
        <v>31</v>
      </c>
      <c r="AD73" t="s">
        <v>30</v>
      </c>
    </row>
    <row r="74" spans="1:30" ht="12.75" customHeight="1">
      <c r="A74" t="s">
        <v>32</v>
      </c>
      <c r="B74" s="5"/>
      <c r="C74" s="53">
        <v>43141.47</v>
      </c>
      <c r="D74" s="13"/>
      <c r="E74">
        <f t="shared" si="6"/>
        <v>748.97648231736332</v>
      </c>
      <c r="F74">
        <f t="shared" si="7"/>
        <v>749</v>
      </c>
      <c r="G74">
        <f t="shared" si="8"/>
        <v>-0.19847799999843119</v>
      </c>
      <c r="I74">
        <f t="shared" si="11"/>
        <v>-0.19847799999843119</v>
      </c>
      <c r="O74">
        <f t="shared" ca="1" si="9"/>
        <v>-0.12258283645531048</v>
      </c>
      <c r="Q74" s="2">
        <f t="shared" si="10"/>
        <v>28122.97</v>
      </c>
      <c r="AA74" t="s">
        <v>31</v>
      </c>
      <c r="AD74" t="s">
        <v>30</v>
      </c>
    </row>
    <row r="75" spans="1:30" ht="12.75" customHeight="1">
      <c r="A75" t="s">
        <v>32</v>
      </c>
      <c r="B75" s="5"/>
      <c r="C75" s="53">
        <v>43580.368999999999</v>
      </c>
      <c r="D75" s="13"/>
      <c r="E75">
        <f t="shared" si="6"/>
        <v>800.98167882019811</v>
      </c>
      <c r="F75">
        <f t="shared" si="7"/>
        <v>801</v>
      </c>
      <c r="G75">
        <f t="shared" si="8"/>
        <v>-0.15462200000183657</v>
      </c>
      <c r="I75">
        <f t="shared" si="11"/>
        <v>-0.15462200000183657</v>
      </c>
      <c r="O75">
        <f t="shared" ca="1" si="9"/>
        <v>-0.13119255842400501</v>
      </c>
      <c r="Q75" s="2">
        <f t="shared" si="10"/>
        <v>28561.868999999999</v>
      </c>
      <c r="AA75" t="s">
        <v>31</v>
      </c>
      <c r="AD75" t="s">
        <v>30</v>
      </c>
    </row>
    <row r="76" spans="1:30" ht="12.75" customHeight="1">
      <c r="A76" t="s">
        <v>32</v>
      </c>
      <c r="B76" s="5" t="s">
        <v>39</v>
      </c>
      <c r="C76" s="53">
        <v>43753.42</v>
      </c>
      <c r="D76" s="13"/>
      <c r="E76">
        <f t="shared" si="6"/>
        <v>821.48651309872719</v>
      </c>
      <c r="F76">
        <f t="shared" si="7"/>
        <v>821.5</v>
      </c>
      <c r="G76">
        <f t="shared" si="8"/>
        <v>-0.11382300000695977</v>
      </c>
      <c r="I76">
        <f t="shared" si="11"/>
        <v>-0.11382300000695977</v>
      </c>
      <c r="O76">
        <f t="shared" ca="1" si="9"/>
        <v>-0.13458677573858649</v>
      </c>
      <c r="Q76" s="2">
        <f t="shared" si="10"/>
        <v>28734.92</v>
      </c>
      <c r="AA76" t="s">
        <v>31</v>
      </c>
      <c r="AD76" t="s">
        <v>30</v>
      </c>
    </row>
    <row r="77" spans="1:30" ht="12.75" customHeight="1">
      <c r="A77" t="s">
        <v>32</v>
      </c>
      <c r="B77" s="5"/>
      <c r="C77" s="53">
        <v>43774.489000000001</v>
      </c>
      <c r="D77" s="13"/>
      <c r="E77">
        <f t="shared" si="6"/>
        <v>823.98298150061089</v>
      </c>
      <c r="F77">
        <f t="shared" si="7"/>
        <v>824</v>
      </c>
      <c r="G77">
        <f t="shared" si="8"/>
        <v>-0.14362799999798881</v>
      </c>
      <c r="I77">
        <f t="shared" si="11"/>
        <v>-0.14362799999798881</v>
      </c>
      <c r="O77">
        <f t="shared" ca="1" si="9"/>
        <v>-0.13500070467938913</v>
      </c>
      <c r="Q77" s="2">
        <f t="shared" si="10"/>
        <v>28755.989000000001</v>
      </c>
      <c r="AA77" t="s">
        <v>31</v>
      </c>
      <c r="AD77" t="s">
        <v>30</v>
      </c>
    </row>
    <row r="78" spans="1:30" ht="12.75" customHeight="1">
      <c r="A78" t="s">
        <v>33</v>
      </c>
      <c r="B78" s="5"/>
      <c r="C78" s="53">
        <v>44137.366999999998</v>
      </c>
      <c r="D78" s="13"/>
      <c r="E78">
        <f t="shared" si="6"/>
        <v>866.98044036143233</v>
      </c>
      <c r="F78">
        <f t="shared" si="7"/>
        <v>867</v>
      </c>
      <c r="G78">
        <f t="shared" si="8"/>
        <v>-0.16507400000409689</v>
      </c>
      <c r="I78">
        <f t="shared" si="11"/>
        <v>-0.16507400000409689</v>
      </c>
      <c r="O78">
        <f t="shared" ca="1" si="9"/>
        <v>-0.14212028246119421</v>
      </c>
      <c r="Q78" s="2">
        <f t="shared" si="10"/>
        <v>29118.866999999998</v>
      </c>
      <c r="AA78" t="s">
        <v>31</v>
      </c>
      <c r="AD78" t="s">
        <v>30</v>
      </c>
    </row>
    <row r="79" spans="1:30" ht="12.75" customHeight="1">
      <c r="A79" t="s">
        <v>33</v>
      </c>
      <c r="B79" s="5"/>
      <c r="C79" s="53">
        <v>44348.394999999997</v>
      </c>
      <c r="D79" s="13"/>
      <c r="E79">
        <f t="shared" si="6"/>
        <v>891.98517404184668</v>
      </c>
      <c r="F79">
        <f t="shared" si="7"/>
        <v>892</v>
      </c>
      <c r="G79">
        <f t="shared" si="8"/>
        <v>-0.12512400000559865</v>
      </c>
      <c r="I79">
        <f t="shared" si="11"/>
        <v>-0.12512400000559865</v>
      </c>
      <c r="O79">
        <f t="shared" ca="1" si="9"/>
        <v>-0.14625957186922042</v>
      </c>
      <c r="Q79" s="2">
        <f t="shared" si="10"/>
        <v>29329.894999999997</v>
      </c>
      <c r="AA79" t="s">
        <v>31</v>
      </c>
      <c r="AD79" t="s">
        <v>30</v>
      </c>
    </row>
    <row r="80" spans="1:30" ht="12.75" customHeight="1">
      <c r="A80" t="s">
        <v>34</v>
      </c>
      <c r="B80" s="5" t="s">
        <v>39</v>
      </c>
      <c r="C80" s="53">
        <v>47424.514999999999</v>
      </c>
      <c r="D80" s="13"/>
      <c r="E80">
        <f t="shared" si="6"/>
        <v>1256.4750112624859</v>
      </c>
      <c r="F80">
        <f t="shared" si="7"/>
        <v>1256.5</v>
      </c>
      <c r="G80">
        <f t="shared" si="8"/>
        <v>-0.21089300000312505</v>
      </c>
      <c r="I80">
        <f t="shared" si="11"/>
        <v>-0.21089300000312505</v>
      </c>
      <c r="O80">
        <f t="shared" ca="1" si="9"/>
        <v>-0.20661041143824263</v>
      </c>
      <c r="Q80" s="2">
        <f t="shared" si="10"/>
        <v>32406.014999999999</v>
      </c>
      <c r="AA80" t="s">
        <v>28</v>
      </c>
      <c r="AD80" t="s">
        <v>30</v>
      </c>
    </row>
    <row r="81" spans="1:30" ht="12.75" customHeight="1">
      <c r="A81" t="s">
        <v>34</v>
      </c>
      <c r="B81" s="5"/>
      <c r="C81" s="53">
        <v>47479.374600000003</v>
      </c>
      <c r="D81" s="13"/>
      <c r="E81">
        <f t="shared" si="6"/>
        <v>1262.9753320152493</v>
      </c>
      <c r="F81">
        <f t="shared" si="7"/>
        <v>1263</v>
      </c>
      <c r="G81">
        <f t="shared" si="8"/>
        <v>-0.20818599999620346</v>
      </c>
      <c r="J81">
        <f>+G81</f>
        <v>-0.20818599999620346</v>
      </c>
      <c r="O81">
        <f t="shared" ca="1" si="9"/>
        <v>-0.20768662668432947</v>
      </c>
      <c r="Q81" s="2">
        <f t="shared" si="10"/>
        <v>32460.874600000003</v>
      </c>
      <c r="AA81" t="s">
        <v>28</v>
      </c>
      <c r="AD81" t="s">
        <v>30</v>
      </c>
    </row>
    <row r="82" spans="1:30" ht="12.75" customHeight="1">
      <c r="A82" t="s">
        <v>36</v>
      </c>
      <c r="B82" s="5" t="s">
        <v>39</v>
      </c>
      <c r="C82" s="53">
        <v>48133.417099999999</v>
      </c>
      <c r="D82" s="13"/>
      <c r="E82">
        <f t="shared" si="6"/>
        <v>1340.4729082997824</v>
      </c>
      <c r="F82">
        <f t="shared" si="7"/>
        <v>1340.5</v>
      </c>
      <c r="G82">
        <f t="shared" si="8"/>
        <v>-0.22864100000151666</v>
      </c>
      <c r="J82">
        <f>+G82</f>
        <v>-0.22864100000151666</v>
      </c>
      <c r="O82">
        <f t="shared" ca="1" si="9"/>
        <v>-0.22051842384921072</v>
      </c>
      <c r="Q82" s="2">
        <f t="shared" si="10"/>
        <v>33114.917099999999</v>
      </c>
      <c r="AA82" t="s">
        <v>28</v>
      </c>
      <c r="AB82" t="s">
        <v>35</v>
      </c>
      <c r="AD82" t="s">
        <v>30</v>
      </c>
    </row>
    <row r="83" spans="1:30" ht="12.75" customHeight="1">
      <c r="A83" t="s">
        <v>36</v>
      </c>
      <c r="B83" s="5" t="s">
        <v>39</v>
      </c>
      <c r="C83" s="53">
        <v>48133.417099999999</v>
      </c>
      <c r="D83" s="13"/>
      <c r="E83">
        <f t="shared" si="6"/>
        <v>1340.4729082997824</v>
      </c>
      <c r="F83">
        <f t="shared" si="7"/>
        <v>1340.5</v>
      </c>
      <c r="G83">
        <f t="shared" si="8"/>
        <v>-0.22864100000151666</v>
      </c>
      <c r="J83">
        <f>+G83</f>
        <v>-0.22864100000151666</v>
      </c>
      <c r="O83">
        <f t="shared" ca="1" si="9"/>
        <v>-0.22051842384921072</v>
      </c>
      <c r="Q83" s="2">
        <f t="shared" si="10"/>
        <v>33114.917099999999</v>
      </c>
      <c r="AA83" t="s">
        <v>28</v>
      </c>
      <c r="AB83" t="s">
        <v>37</v>
      </c>
      <c r="AD83" t="s">
        <v>30</v>
      </c>
    </row>
    <row r="84" spans="1:30" ht="12.75" customHeight="1">
      <c r="A84" t="s">
        <v>38</v>
      </c>
      <c r="B84" s="5"/>
      <c r="C84" s="53">
        <v>48289.512999999999</v>
      </c>
      <c r="D84" s="13"/>
      <c r="E84">
        <f t="shared" si="6"/>
        <v>1358.9687306935152</v>
      </c>
      <c r="F84">
        <f t="shared" si="7"/>
        <v>1359</v>
      </c>
      <c r="G84">
        <f t="shared" si="8"/>
        <v>-0.26389800000470132</v>
      </c>
      <c r="I84">
        <f>+G84</f>
        <v>-0.26389800000470132</v>
      </c>
      <c r="O84">
        <f t="shared" ca="1" si="9"/>
        <v>-0.22358149801115013</v>
      </c>
      <c r="Q84" s="2">
        <f t="shared" si="10"/>
        <v>33271.012999999999</v>
      </c>
      <c r="AA84" t="s">
        <v>31</v>
      </c>
      <c r="AD84" t="s">
        <v>30</v>
      </c>
    </row>
    <row r="85" spans="1:30" ht="12.75" customHeight="1">
      <c r="A85" s="48" t="s">
        <v>275</v>
      </c>
      <c r="B85" s="49" t="s">
        <v>41</v>
      </c>
      <c r="C85" s="54">
        <v>51015.453999999998</v>
      </c>
      <c r="D85" s="48" t="s">
        <v>65</v>
      </c>
      <c r="E85">
        <f t="shared" ref="E85:E91" si="12">+(C85-C$7)/C$8</f>
        <v>1681.965815125548</v>
      </c>
      <c r="F85">
        <f t="shared" ref="F85:F116" si="13">ROUND(2*E85,0)/2</f>
        <v>1682</v>
      </c>
      <c r="G85">
        <f t="shared" ref="G85:G116" si="14">+C85-(C$7+F85*C$8)</f>
        <v>-0.28850400000374066</v>
      </c>
      <c r="I85">
        <f>+G85</f>
        <v>-0.28850400000374066</v>
      </c>
      <c r="O85">
        <f t="shared" ref="O85:O91" ca="1" si="15">+C$11+C$12*F85</f>
        <v>-0.27706111716284881</v>
      </c>
      <c r="Q85" s="2">
        <f t="shared" ref="Q85:Q91" si="16">+C85-15018.5</f>
        <v>35996.953999999998</v>
      </c>
    </row>
    <row r="86" spans="1:30" ht="12.75" customHeight="1">
      <c r="A86" s="48" t="s">
        <v>280</v>
      </c>
      <c r="B86" s="49" t="s">
        <v>41</v>
      </c>
      <c r="C86" s="54">
        <v>51437.423000000003</v>
      </c>
      <c r="D86" s="48" t="s">
        <v>65</v>
      </c>
      <c r="E86">
        <f t="shared" si="12"/>
        <v>1731.9649738456751</v>
      </c>
      <c r="F86">
        <f t="shared" si="13"/>
        <v>1732</v>
      </c>
      <c r="G86">
        <f t="shared" si="14"/>
        <v>-0.29560399999900255</v>
      </c>
      <c r="I86">
        <f>+G86</f>
        <v>-0.29560399999900255</v>
      </c>
      <c r="O86">
        <f t="shared" ca="1" si="15"/>
        <v>-0.28533969597890124</v>
      </c>
      <c r="Q86" s="2">
        <f t="shared" si="16"/>
        <v>36418.923000000003</v>
      </c>
    </row>
    <row r="87" spans="1:30" ht="12.75" customHeight="1">
      <c r="A87" s="48" t="s">
        <v>283</v>
      </c>
      <c r="B87" s="49" t="s">
        <v>41</v>
      </c>
      <c r="C87" s="54">
        <v>51783.428999999996</v>
      </c>
      <c r="D87" s="48" t="s">
        <v>65</v>
      </c>
      <c r="E87">
        <f t="shared" si="12"/>
        <v>1772.9632673509227</v>
      </c>
      <c r="F87">
        <f t="shared" si="13"/>
        <v>1773</v>
      </c>
      <c r="G87">
        <f t="shared" si="14"/>
        <v>-0.31000600000697887</v>
      </c>
      <c r="I87">
        <f>+G87</f>
        <v>-0.31000600000697887</v>
      </c>
      <c r="O87">
        <f t="shared" ca="1" si="15"/>
        <v>-0.29212813060806425</v>
      </c>
      <c r="Q87" s="2">
        <f t="shared" si="16"/>
        <v>36764.928999999996</v>
      </c>
    </row>
    <row r="88" spans="1:30" ht="12.75" customHeight="1">
      <c r="A88" s="11" t="s">
        <v>45</v>
      </c>
      <c r="B88" s="12" t="s">
        <v>41</v>
      </c>
      <c r="C88" s="56">
        <v>52795</v>
      </c>
      <c r="D88" s="15" t="s">
        <v>46</v>
      </c>
      <c r="E88">
        <f t="shared" si="12"/>
        <v>1892.8244395831894</v>
      </c>
      <c r="F88">
        <f t="shared" si="13"/>
        <v>1893</v>
      </c>
      <c r="O88">
        <f t="shared" ca="1" si="15"/>
        <v>-0.3119967197665901</v>
      </c>
      <c r="Q88" s="2">
        <f t="shared" si="16"/>
        <v>37776.5</v>
      </c>
      <c r="U88" s="14">
        <v>-1.4816460000001825</v>
      </c>
    </row>
    <row r="89" spans="1:30" ht="12.75" customHeight="1">
      <c r="A89" s="32" t="s">
        <v>55</v>
      </c>
      <c r="B89" s="33" t="s">
        <v>39</v>
      </c>
      <c r="C89" s="57">
        <v>56817.508000000002</v>
      </c>
      <c r="D89" s="34">
        <v>0.01</v>
      </c>
      <c r="E89">
        <f t="shared" si="12"/>
        <v>2369.4519073473593</v>
      </c>
      <c r="F89">
        <f t="shared" si="13"/>
        <v>2369.5</v>
      </c>
      <c r="G89">
        <f>+C89-(C$7+F89*C$8)</f>
        <v>-0.40587899999809451</v>
      </c>
      <c r="K89">
        <f>+G89</f>
        <v>-0.40587899999809451</v>
      </c>
      <c r="O89">
        <f t="shared" ca="1" si="15"/>
        <v>-0.39089157588356971</v>
      </c>
      <c r="Q89" s="2">
        <f t="shared" si="16"/>
        <v>41799.008000000002</v>
      </c>
    </row>
    <row r="90" spans="1:30" ht="12.75" customHeight="1">
      <c r="A90" s="32" t="s">
        <v>55</v>
      </c>
      <c r="B90" s="33" t="s">
        <v>41</v>
      </c>
      <c r="C90" s="57">
        <v>56855.485000000001</v>
      </c>
      <c r="D90" s="34">
        <v>0.01</v>
      </c>
      <c r="E90">
        <f t="shared" si="12"/>
        <v>2373.9518067492445</v>
      </c>
      <c r="F90">
        <f t="shared" si="13"/>
        <v>2374</v>
      </c>
      <c r="G90">
        <f>+C90-(C$7+F90*C$8)</f>
        <v>-0.40672800000174902</v>
      </c>
      <c r="K90">
        <f>+G90</f>
        <v>-0.40672800000174902</v>
      </c>
      <c r="O90">
        <f t="shared" ca="1" si="15"/>
        <v>-0.39163664797701447</v>
      </c>
      <c r="Q90" s="2">
        <f t="shared" si="16"/>
        <v>41836.985000000001</v>
      </c>
    </row>
    <row r="91" spans="1:30" ht="12.75" customHeight="1">
      <c r="A91" s="51" t="s">
        <v>294</v>
      </c>
      <c r="B91" s="51" t="s">
        <v>41</v>
      </c>
      <c r="C91" s="58">
        <v>59986.480200000107</v>
      </c>
      <c r="D91" s="52">
        <v>1.4E-3</v>
      </c>
      <c r="E91">
        <f t="shared" si="12"/>
        <v>2744.9438131685779</v>
      </c>
      <c r="F91">
        <f t="shared" si="13"/>
        <v>2745</v>
      </c>
      <c r="G91">
        <f>+C91-(C$7+F91*C$8)</f>
        <v>-0.47418999989167787</v>
      </c>
      <c r="K91">
        <f>G91</f>
        <v>-0.47418999989167787</v>
      </c>
      <c r="O91">
        <f t="shared" ca="1" si="15"/>
        <v>-0.45306370279212349</v>
      </c>
      <c r="Q91" s="2">
        <f t="shared" si="16"/>
        <v>44967.980200000107</v>
      </c>
    </row>
    <row r="92" spans="1:30" ht="12.75" customHeight="1">
      <c r="A92" s="48"/>
      <c r="B92" s="49"/>
      <c r="C92" s="48"/>
      <c r="D92" s="48"/>
      <c r="Q92" s="2"/>
    </row>
    <row r="93" spans="1:30" ht="12.75" customHeight="1">
      <c r="A93" s="48"/>
      <c r="B93" s="49"/>
      <c r="C93" s="48"/>
      <c r="D93" s="48"/>
      <c r="Q93" s="2"/>
    </row>
    <row r="94" spans="1:30" ht="12.75" customHeight="1">
      <c r="A94" s="48"/>
      <c r="B94" s="49"/>
      <c r="C94" s="48"/>
      <c r="D94" s="48"/>
      <c r="Q94" s="2"/>
    </row>
    <row r="95" spans="1:30" ht="12.75" customHeight="1">
      <c r="A95" s="48"/>
      <c r="B95" s="49"/>
      <c r="C95" s="48"/>
      <c r="D95" s="48"/>
      <c r="Q95" s="2"/>
    </row>
    <row r="96" spans="1:30" ht="12.75" customHeight="1">
      <c r="A96" s="48"/>
      <c r="B96" s="49"/>
      <c r="C96" s="48"/>
      <c r="D96" s="48"/>
      <c r="Q96" s="2"/>
    </row>
    <row r="97" spans="1:17" ht="12.75" customHeight="1">
      <c r="A97" s="48"/>
      <c r="B97" s="49"/>
      <c r="C97" s="48"/>
      <c r="D97" s="48"/>
      <c r="Q97" s="2"/>
    </row>
    <row r="98" spans="1:17" ht="12.75" customHeight="1">
      <c r="A98" s="48"/>
      <c r="B98" s="49"/>
      <c r="C98" s="48"/>
      <c r="D98" s="48"/>
      <c r="Q98" s="2"/>
    </row>
    <row r="99" spans="1:17" ht="12.75" customHeight="1">
      <c r="A99" s="48"/>
      <c r="B99" s="49"/>
      <c r="C99" s="48"/>
      <c r="D99" s="48"/>
      <c r="Q99" s="2"/>
    </row>
    <row r="100" spans="1:17" ht="12.75" customHeight="1">
      <c r="B100" s="5"/>
      <c r="C100" s="13"/>
      <c r="D100" s="13"/>
      <c r="Q100" s="2"/>
    </row>
    <row r="101" spans="1:17" ht="12.75" customHeight="1">
      <c r="B101" s="5"/>
      <c r="C101" s="13"/>
      <c r="D101" s="13"/>
      <c r="Q101" s="2"/>
    </row>
    <row r="102" spans="1:17" ht="12.75" customHeight="1">
      <c r="B102" s="5"/>
      <c r="C102" s="13"/>
      <c r="D102" s="13"/>
      <c r="Q102" s="2"/>
    </row>
    <row r="103" spans="1:17" ht="12.75" customHeight="1">
      <c r="B103" s="5"/>
      <c r="C103" s="13"/>
      <c r="D103" s="13"/>
      <c r="Q103" s="2"/>
    </row>
    <row r="104" spans="1:17" ht="12.75" customHeight="1">
      <c r="B104" s="5"/>
      <c r="C104" s="13"/>
      <c r="D104" s="13"/>
      <c r="Q104" s="2"/>
    </row>
    <row r="105" spans="1:17" ht="12.75" customHeight="1">
      <c r="B105" s="5"/>
      <c r="C105" s="13"/>
      <c r="D105" s="13"/>
      <c r="Q105" s="2"/>
    </row>
    <row r="106" spans="1:17" ht="12.75" customHeight="1">
      <c r="B106" s="5"/>
      <c r="C106" s="13"/>
      <c r="D106" s="13"/>
      <c r="Q106" s="2"/>
    </row>
    <row r="107" spans="1:17" ht="12.75" customHeight="1">
      <c r="B107" s="5"/>
      <c r="C107" s="13"/>
      <c r="D107" s="13"/>
      <c r="Q107" s="2"/>
    </row>
    <row r="108" spans="1:17" ht="12.75" customHeight="1">
      <c r="C108" s="13"/>
      <c r="D108" s="13"/>
      <c r="Q108" s="2"/>
    </row>
    <row r="109" spans="1:17" ht="12.75" customHeight="1">
      <c r="C109" s="13"/>
      <c r="D109" s="13"/>
      <c r="Q109" s="2"/>
    </row>
    <row r="110" spans="1:17" ht="12.75" customHeight="1">
      <c r="C110" s="13"/>
      <c r="D110" s="13"/>
      <c r="Q110" s="2"/>
    </row>
    <row r="111" spans="1:17" ht="12.75" customHeight="1">
      <c r="C111" s="13"/>
      <c r="D111" s="13"/>
      <c r="Q111" s="2"/>
    </row>
    <row r="112" spans="1:17" ht="12.75" customHeight="1">
      <c r="C112" s="13"/>
      <c r="D112" s="13"/>
      <c r="Q112" s="2"/>
    </row>
    <row r="113" spans="3:17" ht="12.75" customHeight="1">
      <c r="C113" s="13"/>
      <c r="D113" s="13"/>
      <c r="Q113" s="2"/>
    </row>
    <row r="114" spans="3:17" ht="12.75" customHeight="1">
      <c r="C114" s="13"/>
      <c r="D114" s="13"/>
      <c r="Q114" s="2"/>
    </row>
    <row r="115" spans="3:17" ht="12.75" customHeight="1">
      <c r="C115" s="13"/>
      <c r="D115" s="13"/>
      <c r="Q115" s="2"/>
    </row>
    <row r="116" spans="3:17" ht="12.75" customHeight="1">
      <c r="C116" s="13"/>
      <c r="D116" s="13"/>
      <c r="Q116" s="2"/>
    </row>
    <row r="117" spans="3:17" ht="12.75" customHeight="1">
      <c r="C117" s="13"/>
      <c r="D117" s="13"/>
      <c r="Q117" s="2"/>
    </row>
    <row r="118" spans="3:17" ht="12.75" customHeight="1">
      <c r="C118" s="13"/>
      <c r="D118" s="13"/>
      <c r="Q118" s="2"/>
    </row>
    <row r="119" spans="3:17" ht="12.75" customHeight="1">
      <c r="C119" s="13"/>
      <c r="D119" s="13"/>
      <c r="Q119" s="2"/>
    </row>
    <row r="120" spans="3:17" ht="12.75" customHeight="1">
      <c r="C120" s="13"/>
      <c r="D120" s="13"/>
      <c r="Q120" s="2"/>
    </row>
    <row r="121" spans="3:17" ht="12.75" customHeight="1">
      <c r="C121" s="13"/>
      <c r="D121" s="13"/>
      <c r="Q121" s="2"/>
    </row>
    <row r="122" spans="3:17" ht="12.75" customHeight="1">
      <c r="C122" s="13"/>
      <c r="D122" s="13"/>
      <c r="Q122" s="2"/>
    </row>
    <row r="123" spans="3:17" ht="12.75" customHeight="1">
      <c r="C123" s="13"/>
      <c r="D123" s="13"/>
      <c r="Q123" s="2"/>
    </row>
    <row r="124" spans="3:17" ht="12.75" customHeight="1">
      <c r="C124" s="13"/>
      <c r="D124" s="13"/>
      <c r="Q124" s="2"/>
    </row>
    <row r="125" spans="3:17" ht="12.75" customHeight="1">
      <c r="C125" s="13"/>
      <c r="D125" s="13"/>
      <c r="Q125" s="2"/>
    </row>
    <row r="126" spans="3:17" ht="12.75" customHeight="1">
      <c r="C126" s="13"/>
      <c r="D126" s="13"/>
      <c r="Q126" s="2"/>
    </row>
    <row r="127" spans="3:17" ht="12.75" customHeight="1">
      <c r="C127" s="13"/>
      <c r="D127" s="13"/>
      <c r="Q127" s="2"/>
    </row>
    <row r="128" spans="3:17" ht="12.75" customHeight="1">
      <c r="C128" s="13"/>
      <c r="D128" s="13"/>
      <c r="Q128" s="2"/>
    </row>
    <row r="129" spans="3:17" ht="12.75" customHeight="1">
      <c r="C129" s="13"/>
      <c r="D129" s="13"/>
      <c r="Q129" s="2"/>
    </row>
    <row r="130" spans="3:17" ht="12.75" customHeight="1">
      <c r="C130" s="13"/>
      <c r="D130" s="13"/>
      <c r="Q130" s="2"/>
    </row>
    <row r="131" spans="3:17" ht="12.75" customHeight="1">
      <c r="C131" s="13"/>
      <c r="D131" s="13"/>
      <c r="Q131" s="2"/>
    </row>
    <row r="132" spans="3:17" ht="12.75" customHeight="1">
      <c r="C132" s="13"/>
      <c r="D132" s="13"/>
      <c r="Q132" s="2"/>
    </row>
    <row r="133" spans="3:17" ht="12.75" customHeight="1">
      <c r="C133" s="13"/>
      <c r="D133" s="13"/>
      <c r="Q133" s="2"/>
    </row>
    <row r="134" spans="3:17" ht="12.75" customHeight="1">
      <c r="C134" s="13"/>
      <c r="D134" s="13"/>
      <c r="Q134" s="2"/>
    </row>
    <row r="135" spans="3:17" ht="12.75" customHeight="1">
      <c r="C135" s="13"/>
      <c r="D135" s="13"/>
      <c r="Q135" s="2"/>
    </row>
    <row r="136" spans="3:17" ht="12.75" customHeight="1">
      <c r="C136" s="13"/>
      <c r="D136" s="13"/>
      <c r="Q136" s="2"/>
    </row>
    <row r="137" spans="3:17" ht="12.75" customHeight="1">
      <c r="C137" s="13"/>
      <c r="D137" s="13"/>
      <c r="Q137" s="2"/>
    </row>
    <row r="138" spans="3:17" ht="12.75" customHeight="1">
      <c r="C138" s="13"/>
      <c r="D138" s="13"/>
      <c r="Q138" s="2"/>
    </row>
    <row r="139" spans="3:17" ht="12.75" customHeight="1">
      <c r="C139" s="13"/>
      <c r="D139" s="13"/>
      <c r="Q139" s="2"/>
    </row>
    <row r="140" spans="3:17" ht="12.75" customHeight="1">
      <c r="C140" s="13"/>
      <c r="D140" s="13"/>
      <c r="Q140" s="2"/>
    </row>
    <row r="141" spans="3:17" ht="12.75" customHeight="1">
      <c r="C141" s="13"/>
      <c r="D141" s="13"/>
      <c r="Q141" s="2"/>
    </row>
    <row r="142" spans="3:17" ht="12.75" customHeight="1">
      <c r="C142" s="13"/>
      <c r="D142" s="13"/>
      <c r="Q142" s="2"/>
    </row>
    <row r="143" spans="3:17" ht="12.75" customHeight="1">
      <c r="C143" s="13"/>
      <c r="D143" s="13"/>
      <c r="Q143" s="2"/>
    </row>
    <row r="144" spans="3:17" ht="12.75" customHeight="1">
      <c r="C144" s="13"/>
      <c r="D144" s="13"/>
      <c r="Q144" s="2"/>
    </row>
    <row r="145" spans="3:17" ht="12.75" customHeight="1">
      <c r="C145" s="13"/>
      <c r="D145" s="13"/>
      <c r="Q145" s="2"/>
    </row>
    <row r="146" spans="3:17" ht="12.75" customHeight="1">
      <c r="C146" s="13"/>
      <c r="D146" s="13"/>
      <c r="Q146" s="2"/>
    </row>
    <row r="147" spans="3:17" ht="12.75" customHeight="1">
      <c r="C147" s="13"/>
      <c r="D147" s="13"/>
      <c r="Q147" s="2"/>
    </row>
    <row r="148" spans="3:17" ht="12.75" customHeight="1">
      <c r="C148" s="13"/>
      <c r="D148" s="13"/>
      <c r="Q148" s="2"/>
    </row>
    <row r="149" spans="3:17" ht="12.75" customHeight="1">
      <c r="C149" s="13"/>
      <c r="D149" s="13"/>
      <c r="Q149" s="2"/>
    </row>
    <row r="150" spans="3:17" ht="12.75" customHeight="1">
      <c r="C150" s="13"/>
      <c r="D150" s="13"/>
      <c r="Q150" s="2"/>
    </row>
    <row r="151" spans="3:17" ht="12.75" customHeight="1">
      <c r="C151" s="13"/>
      <c r="D151" s="13"/>
      <c r="Q151" s="2"/>
    </row>
    <row r="152" spans="3:17" ht="12.75" customHeight="1">
      <c r="C152" s="13"/>
      <c r="D152" s="13"/>
      <c r="Q152" s="2"/>
    </row>
    <row r="153" spans="3:17" ht="12.75" customHeight="1">
      <c r="C153" s="13"/>
      <c r="D153" s="13"/>
      <c r="Q153" s="2"/>
    </row>
    <row r="154" spans="3:17" ht="12.75" customHeight="1">
      <c r="C154" s="13"/>
      <c r="D154" s="13"/>
      <c r="Q154" s="2"/>
    </row>
    <row r="155" spans="3:17" ht="12.75" customHeight="1">
      <c r="C155" s="13"/>
      <c r="D155" s="13"/>
      <c r="Q155" s="2"/>
    </row>
    <row r="156" spans="3:17" ht="12.75" customHeight="1">
      <c r="C156" s="13"/>
      <c r="D156" s="13"/>
      <c r="Q156" s="2"/>
    </row>
    <row r="157" spans="3:17" ht="12.75" customHeight="1">
      <c r="C157" s="13"/>
      <c r="D157" s="13"/>
      <c r="Q157" s="2"/>
    </row>
    <row r="158" spans="3:17" ht="12.75" customHeight="1">
      <c r="C158" s="13"/>
      <c r="D158" s="13"/>
      <c r="Q158" s="2"/>
    </row>
    <row r="159" spans="3:17" ht="12.75" customHeight="1">
      <c r="C159" s="13"/>
      <c r="D159" s="13"/>
      <c r="Q159" s="2"/>
    </row>
    <row r="160" spans="3:17" ht="12.75" customHeight="1">
      <c r="C160" s="13"/>
      <c r="D160" s="13"/>
      <c r="Q160" s="2"/>
    </row>
    <row r="161" spans="3:17" ht="12.75" customHeight="1">
      <c r="C161" s="13"/>
      <c r="D161" s="13"/>
      <c r="Q161" s="2"/>
    </row>
    <row r="162" spans="3:17" ht="12.75" customHeight="1">
      <c r="C162" s="13"/>
      <c r="D162" s="13"/>
      <c r="Q162" s="2"/>
    </row>
    <row r="163" spans="3:17" ht="12.75" customHeight="1">
      <c r="C163" s="13"/>
      <c r="D163" s="13"/>
      <c r="Q163" s="2"/>
    </row>
    <row r="164" spans="3:17" ht="12.75" customHeight="1">
      <c r="C164" s="13"/>
      <c r="D164" s="13"/>
      <c r="Q164" s="2"/>
    </row>
    <row r="165" spans="3:17" ht="12.75" customHeight="1">
      <c r="C165" s="13"/>
      <c r="D165" s="13"/>
      <c r="Q165" s="2"/>
    </row>
    <row r="166" spans="3:17" ht="12.75" customHeight="1">
      <c r="C166" s="13"/>
      <c r="D166" s="13"/>
      <c r="Q166" s="2"/>
    </row>
    <row r="167" spans="3:17" ht="12.75" customHeight="1">
      <c r="C167" s="13"/>
      <c r="D167" s="13"/>
      <c r="Q167" s="2"/>
    </row>
    <row r="168" spans="3:17" ht="12.75" customHeight="1">
      <c r="C168" s="13"/>
      <c r="D168" s="13"/>
      <c r="Q168" s="2"/>
    </row>
    <row r="169" spans="3:17" ht="12.75" customHeight="1">
      <c r="C169" s="13"/>
      <c r="D169" s="13"/>
      <c r="Q169" s="2"/>
    </row>
    <row r="170" spans="3:17" ht="12.75" customHeight="1">
      <c r="C170" s="13"/>
      <c r="D170" s="13"/>
      <c r="Q170" s="2"/>
    </row>
    <row r="171" spans="3:17" ht="12.75" customHeight="1">
      <c r="C171" s="13"/>
      <c r="D171" s="13"/>
      <c r="Q171" s="2"/>
    </row>
    <row r="172" spans="3:17" ht="12.75" customHeight="1">
      <c r="C172" s="13"/>
      <c r="D172" s="13"/>
      <c r="Q172" s="2"/>
    </row>
    <row r="173" spans="3:17" ht="12.75" customHeight="1">
      <c r="C173" s="13"/>
      <c r="D173" s="13"/>
      <c r="Q173" s="2"/>
    </row>
    <row r="174" spans="3:17" ht="12.75" customHeight="1">
      <c r="C174" s="13"/>
      <c r="D174" s="13"/>
      <c r="Q174" s="2"/>
    </row>
    <row r="175" spans="3:17" ht="12.75" customHeight="1">
      <c r="C175" s="13"/>
      <c r="D175" s="13"/>
      <c r="Q175" s="2"/>
    </row>
    <row r="176" spans="3:17" ht="12.75" customHeight="1">
      <c r="C176" s="13"/>
      <c r="D176" s="13"/>
      <c r="Q176" s="2"/>
    </row>
    <row r="177" spans="3:17" ht="12.75" customHeight="1">
      <c r="C177" s="13"/>
      <c r="D177" s="13"/>
      <c r="Q177" s="2"/>
    </row>
    <row r="178" spans="3:17" ht="12.75" customHeight="1">
      <c r="C178" s="13"/>
      <c r="D178" s="13"/>
      <c r="Q178" s="2"/>
    </row>
    <row r="179" spans="3:17" ht="12.75" customHeight="1">
      <c r="C179" s="13"/>
      <c r="D179" s="13"/>
      <c r="Q179" s="2"/>
    </row>
    <row r="180" spans="3:17" ht="12.75" customHeight="1">
      <c r="C180" s="13"/>
      <c r="D180" s="13"/>
      <c r="Q180" s="2"/>
    </row>
    <row r="181" spans="3:17" ht="12.75" customHeight="1">
      <c r="C181" s="13"/>
      <c r="D181" s="13"/>
      <c r="Q181" s="2"/>
    </row>
    <row r="182" spans="3:17" ht="12.75" customHeight="1">
      <c r="C182" s="13"/>
      <c r="D182" s="13"/>
      <c r="Q182" s="2"/>
    </row>
    <row r="183" spans="3:17" ht="12.75" customHeight="1">
      <c r="C183" s="13"/>
      <c r="D183" s="13"/>
      <c r="Q183" s="2"/>
    </row>
    <row r="184" spans="3:17" ht="12.75" customHeight="1">
      <c r="C184" s="13"/>
      <c r="D184" s="13"/>
      <c r="Q184" s="2"/>
    </row>
    <row r="185" spans="3:17" ht="12.75" customHeight="1">
      <c r="C185" s="13"/>
      <c r="D185" s="13"/>
      <c r="Q185" s="2"/>
    </row>
    <row r="186" spans="3:17" ht="12.75" customHeight="1">
      <c r="C186" s="13"/>
      <c r="D186" s="13"/>
      <c r="Q186" s="2"/>
    </row>
    <row r="187" spans="3:17" ht="12.75" customHeight="1">
      <c r="C187" s="13"/>
      <c r="D187" s="13"/>
      <c r="Q187" s="2"/>
    </row>
    <row r="188" spans="3:17" ht="12.75" customHeight="1">
      <c r="C188" s="13"/>
      <c r="D188" s="13"/>
      <c r="Q188" s="2"/>
    </row>
    <row r="189" spans="3:17" ht="12.75" customHeight="1">
      <c r="C189" s="13"/>
      <c r="D189" s="13"/>
      <c r="Q189" s="2"/>
    </row>
    <row r="190" spans="3:17" ht="12.75" customHeight="1">
      <c r="C190" s="13"/>
      <c r="D190" s="13"/>
      <c r="Q190" s="2"/>
    </row>
    <row r="191" spans="3:17" ht="12.75" customHeight="1">
      <c r="C191" s="13"/>
      <c r="D191" s="13"/>
      <c r="Q191" s="2"/>
    </row>
    <row r="192" spans="3:17" ht="12.75" customHeight="1">
      <c r="C192" s="13"/>
      <c r="D192" s="13"/>
      <c r="Q192" s="2"/>
    </row>
    <row r="193" spans="3:17" ht="12.75" customHeight="1">
      <c r="C193" s="13"/>
      <c r="D193" s="13"/>
      <c r="Q193" s="2"/>
    </row>
    <row r="194" spans="3:17" ht="12.75" customHeight="1">
      <c r="C194" s="13"/>
      <c r="D194" s="13"/>
      <c r="Q194" s="2"/>
    </row>
    <row r="195" spans="3:17" ht="12.75" customHeight="1">
      <c r="C195" s="13"/>
      <c r="D195" s="13"/>
      <c r="Q195" s="2"/>
    </row>
    <row r="196" spans="3:17" ht="12.75" customHeight="1">
      <c r="C196" s="13"/>
      <c r="D196" s="13"/>
      <c r="Q196" s="2"/>
    </row>
    <row r="197" spans="3:17" ht="12.75" customHeight="1">
      <c r="C197" s="13"/>
      <c r="D197" s="13"/>
      <c r="Q197" s="2"/>
    </row>
    <row r="198" spans="3:17" ht="12.75" customHeight="1">
      <c r="C198" s="13"/>
      <c r="D198" s="13"/>
      <c r="Q198" s="2"/>
    </row>
    <row r="199" spans="3:17" ht="12.75" customHeight="1">
      <c r="C199" s="13"/>
      <c r="D199" s="13"/>
      <c r="Q199" s="2"/>
    </row>
    <row r="200" spans="3:17" ht="12.75" customHeight="1">
      <c r="C200" s="13"/>
      <c r="D200" s="13"/>
      <c r="Q200" s="2"/>
    </row>
    <row r="201" spans="3:17" ht="12.75" customHeight="1">
      <c r="C201" s="13"/>
      <c r="D201" s="13"/>
      <c r="Q201" s="2"/>
    </row>
    <row r="202" spans="3:17" ht="12.75" customHeight="1">
      <c r="C202" s="13"/>
      <c r="D202" s="13"/>
      <c r="Q202" s="2"/>
    </row>
    <row r="203" spans="3:17" ht="12.75" customHeight="1">
      <c r="C203" s="13"/>
      <c r="D203" s="13"/>
      <c r="Q203" s="2"/>
    </row>
    <row r="204" spans="3:17" ht="12.75" customHeight="1">
      <c r="C204" s="13"/>
      <c r="D204" s="13"/>
      <c r="Q204" s="2"/>
    </row>
    <row r="205" spans="3:17" ht="12.75" customHeight="1">
      <c r="C205" s="13"/>
      <c r="D205" s="13"/>
      <c r="Q205" s="2"/>
    </row>
    <row r="206" spans="3:17" ht="12.75" customHeight="1">
      <c r="C206" s="13"/>
      <c r="D206" s="13"/>
      <c r="Q206" s="2"/>
    </row>
    <row r="207" spans="3:17" ht="12.75" customHeight="1">
      <c r="C207" s="13"/>
      <c r="D207" s="13"/>
      <c r="Q207" s="2"/>
    </row>
    <row r="208" spans="3:17" ht="12.75" customHeight="1">
      <c r="C208" s="13"/>
      <c r="D208" s="13"/>
      <c r="Q208" s="2"/>
    </row>
    <row r="209" spans="3:17" ht="12.75" customHeight="1">
      <c r="C209" s="13"/>
      <c r="D209" s="13"/>
      <c r="Q209" s="2"/>
    </row>
    <row r="210" spans="3:17" ht="12.75" customHeight="1">
      <c r="C210" s="13"/>
      <c r="D210" s="13"/>
      <c r="Q210" s="2"/>
    </row>
    <row r="211" spans="3:17" ht="12.75" customHeight="1">
      <c r="C211" s="13"/>
      <c r="D211" s="13"/>
      <c r="Q211" s="2"/>
    </row>
    <row r="212" spans="3:17" ht="12.75" customHeight="1">
      <c r="C212" s="13"/>
      <c r="D212" s="13"/>
      <c r="Q212" s="2"/>
    </row>
    <row r="213" spans="3:17" ht="12.75" customHeight="1">
      <c r="C213" s="13"/>
      <c r="D213" s="13"/>
      <c r="Q213" s="2"/>
    </row>
    <row r="214" spans="3:17" ht="12.75" customHeight="1">
      <c r="C214" s="13"/>
      <c r="D214" s="13"/>
      <c r="Q214" s="2"/>
    </row>
    <row r="215" spans="3:17" ht="12.75" customHeight="1">
      <c r="C215" s="13"/>
      <c r="D215" s="13"/>
      <c r="Q215" s="2"/>
    </row>
    <row r="216" spans="3:17" ht="12.75" customHeight="1">
      <c r="C216" s="13"/>
      <c r="D216" s="13"/>
      <c r="Q216" s="2"/>
    </row>
    <row r="217" spans="3:17" ht="12.75" customHeight="1">
      <c r="C217" s="13"/>
      <c r="D217" s="13"/>
      <c r="Q217" s="2"/>
    </row>
    <row r="218" spans="3:17" ht="12.75" customHeight="1">
      <c r="C218" s="13"/>
      <c r="D218" s="13"/>
      <c r="Q218" s="2"/>
    </row>
    <row r="219" spans="3:17" ht="12.75" customHeight="1">
      <c r="C219" s="13"/>
      <c r="D219" s="13"/>
      <c r="Q219" s="2"/>
    </row>
    <row r="220" spans="3:17" ht="12.75" customHeight="1">
      <c r="C220" s="13"/>
      <c r="D220" s="13"/>
      <c r="Q220" s="2"/>
    </row>
    <row r="221" spans="3:17" ht="12.75" customHeight="1">
      <c r="C221" s="13"/>
      <c r="D221" s="13"/>
      <c r="Q221" s="2"/>
    </row>
    <row r="222" spans="3:17" ht="12.75" customHeight="1">
      <c r="C222" s="13"/>
      <c r="D222" s="13"/>
      <c r="Q222" s="2"/>
    </row>
    <row r="223" spans="3:17" ht="12.75" customHeight="1">
      <c r="C223" s="13"/>
      <c r="D223" s="13"/>
      <c r="Q223" s="2"/>
    </row>
    <row r="224" spans="3:17" ht="12.75" customHeight="1">
      <c r="C224" s="13"/>
      <c r="D224" s="13"/>
      <c r="Q224" s="2"/>
    </row>
    <row r="225" spans="3:17" ht="12.75" customHeight="1">
      <c r="C225" s="13"/>
      <c r="D225" s="13"/>
      <c r="Q225" s="2"/>
    </row>
    <row r="226" spans="3:17" ht="12.75" customHeight="1">
      <c r="C226" s="13"/>
      <c r="D226" s="13"/>
      <c r="Q226" s="2"/>
    </row>
    <row r="227" spans="3:17" ht="12.75" customHeight="1">
      <c r="C227" s="13"/>
      <c r="D227" s="13"/>
      <c r="Q227" s="2"/>
    </row>
    <row r="228" spans="3:17" ht="12.75" customHeight="1">
      <c r="C228" s="13"/>
      <c r="D228" s="13"/>
      <c r="Q228" s="2"/>
    </row>
    <row r="229" spans="3:17" ht="12.75" customHeight="1">
      <c r="C229" s="13"/>
      <c r="D229" s="13"/>
      <c r="Q229" s="2"/>
    </row>
    <row r="230" spans="3:17" ht="12.75" customHeight="1">
      <c r="C230" s="13"/>
      <c r="D230" s="13"/>
      <c r="Q230" s="2"/>
    </row>
    <row r="231" spans="3:17" ht="12.75" customHeight="1">
      <c r="C231" s="13"/>
      <c r="D231" s="13"/>
      <c r="Q231" s="2"/>
    </row>
    <row r="232" spans="3:17" ht="12.75" customHeight="1">
      <c r="C232" s="13"/>
      <c r="D232" s="13"/>
      <c r="Q232" s="2"/>
    </row>
    <row r="233" spans="3:17" ht="12.75" customHeight="1">
      <c r="C233" s="13"/>
      <c r="D233" s="13"/>
      <c r="Q233" s="2"/>
    </row>
    <row r="234" spans="3:17" ht="12.75" customHeight="1">
      <c r="C234" s="13"/>
      <c r="D234" s="13"/>
      <c r="Q234" s="2"/>
    </row>
    <row r="235" spans="3:17" ht="12.75" customHeight="1">
      <c r="C235" s="13"/>
      <c r="D235" s="13"/>
      <c r="Q235" s="2"/>
    </row>
    <row r="236" spans="3:17" ht="12.75" customHeight="1">
      <c r="C236" s="13"/>
      <c r="D236" s="13"/>
      <c r="Q236" s="2"/>
    </row>
    <row r="237" spans="3:17" ht="12.75" customHeight="1">
      <c r="C237" s="13"/>
      <c r="D237" s="13"/>
      <c r="Q237" s="2"/>
    </row>
    <row r="238" spans="3:17" ht="12.75" customHeight="1">
      <c r="C238" s="13"/>
      <c r="D238" s="13"/>
      <c r="Q238" s="2"/>
    </row>
    <row r="239" spans="3:17" ht="12.75" customHeight="1">
      <c r="C239" s="13"/>
      <c r="D239" s="13"/>
      <c r="Q239" s="2"/>
    </row>
    <row r="240" spans="3:17" ht="12.75" customHeight="1">
      <c r="C240" s="13"/>
      <c r="D240" s="13"/>
      <c r="Q240" s="2"/>
    </row>
    <row r="241" spans="3:17" ht="12.75" customHeight="1">
      <c r="C241" s="13"/>
      <c r="D241" s="13"/>
      <c r="Q241" s="2"/>
    </row>
    <row r="242" spans="3:17" ht="12.75" customHeight="1">
      <c r="C242" s="13"/>
      <c r="D242" s="13"/>
      <c r="Q242" s="2"/>
    </row>
    <row r="243" spans="3:17" ht="12.75" customHeight="1">
      <c r="C243" s="13"/>
      <c r="D243" s="13"/>
      <c r="Q243" s="2"/>
    </row>
    <row r="244" spans="3:17" ht="12.75" customHeight="1">
      <c r="C244" s="13"/>
      <c r="D244" s="13"/>
      <c r="Q244" s="2"/>
    </row>
    <row r="245" spans="3:17" ht="12.75" customHeight="1">
      <c r="C245" s="13"/>
      <c r="D245" s="13"/>
      <c r="Q245" s="2"/>
    </row>
    <row r="246" spans="3:17" ht="12.75" customHeight="1">
      <c r="C246" s="13"/>
      <c r="D246" s="13"/>
      <c r="Q246" s="2"/>
    </row>
    <row r="247" spans="3:17" ht="12.75" customHeight="1">
      <c r="C247" s="13"/>
      <c r="D247" s="13"/>
      <c r="Q247" s="2"/>
    </row>
    <row r="248" spans="3:17" ht="12.75" customHeight="1">
      <c r="C248" s="13"/>
      <c r="D248" s="13"/>
      <c r="Q248" s="2"/>
    </row>
    <row r="249" spans="3:17" ht="12.75" customHeight="1">
      <c r="C249" s="13"/>
      <c r="D249" s="13"/>
      <c r="Q249" s="2"/>
    </row>
    <row r="250" spans="3:17" ht="12.75" customHeight="1">
      <c r="C250" s="13"/>
      <c r="D250" s="13"/>
      <c r="Q250" s="2"/>
    </row>
    <row r="251" spans="3:17" ht="12.75" customHeight="1">
      <c r="C251" s="13"/>
      <c r="D251" s="13"/>
      <c r="Q251" s="2"/>
    </row>
    <row r="252" spans="3:17" ht="12.75" customHeight="1">
      <c r="C252" s="13"/>
      <c r="D252" s="13"/>
      <c r="Q252" s="2"/>
    </row>
    <row r="253" spans="3:17" ht="12.75" customHeight="1">
      <c r="C253" s="13"/>
      <c r="D253" s="13"/>
      <c r="Q253" s="2"/>
    </row>
    <row r="254" spans="3:17" ht="12.75" customHeight="1">
      <c r="C254" s="13"/>
      <c r="D254" s="13"/>
      <c r="Q254" s="2"/>
    </row>
    <row r="255" spans="3:17" ht="12.75" customHeight="1">
      <c r="C255" s="13"/>
      <c r="D255" s="13"/>
      <c r="Q255" s="2"/>
    </row>
    <row r="256" spans="3:17" ht="12.75" customHeight="1">
      <c r="C256" s="13"/>
      <c r="D256" s="13"/>
      <c r="Q256" s="2"/>
    </row>
    <row r="257" spans="3:17" ht="12.75" customHeight="1">
      <c r="C257" s="13"/>
      <c r="D257" s="13"/>
      <c r="Q257" s="2"/>
    </row>
    <row r="258" spans="3:17" ht="12.75" customHeight="1">
      <c r="C258" s="13"/>
      <c r="D258" s="13"/>
      <c r="Q258" s="2"/>
    </row>
    <row r="259" spans="3:17" ht="12.75" customHeight="1">
      <c r="C259" s="13"/>
      <c r="D259" s="13"/>
      <c r="Q259" s="2"/>
    </row>
    <row r="260" spans="3:17" ht="12.75" customHeight="1">
      <c r="C260" s="13"/>
      <c r="D260" s="13"/>
      <c r="Q260" s="2"/>
    </row>
    <row r="261" spans="3:17" ht="12.75" customHeight="1">
      <c r="C261" s="13"/>
      <c r="D261" s="13"/>
      <c r="Q261" s="2"/>
    </row>
    <row r="262" spans="3:17" ht="12.75" customHeight="1">
      <c r="C262" s="13"/>
      <c r="D262" s="13"/>
      <c r="Q262" s="2"/>
    </row>
    <row r="263" spans="3:17" ht="12.75" customHeight="1">
      <c r="C263" s="13"/>
      <c r="D263" s="13"/>
      <c r="Q263" s="2"/>
    </row>
    <row r="264" spans="3:17" ht="12.75" customHeight="1">
      <c r="C264" s="13"/>
      <c r="D264" s="13"/>
      <c r="Q264" s="2"/>
    </row>
    <row r="265" spans="3:17" ht="12.75" customHeight="1">
      <c r="C265" s="13"/>
      <c r="D265" s="13"/>
      <c r="Q265" s="2"/>
    </row>
    <row r="266" spans="3:17" ht="12.75" customHeight="1">
      <c r="C266" s="13"/>
      <c r="D266" s="13"/>
      <c r="Q266" s="2"/>
    </row>
    <row r="267" spans="3:17" ht="12.75" customHeight="1">
      <c r="C267" s="13"/>
      <c r="D267" s="13"/>
      <c r="Q267" s="2"/>
    </row>
    <row r="268" spans="3:17" ht="12.75" customHeight="1">
      <c r="C268" s="13"/>
      <c r="D268" s="13"/>
      <c r="Q268" s="2"/>
    </row>
    <row r="269" spans="3:17" ht="12.75" customHeight="1">
      <c r="C269" s="13"/>
      <c r="D269" s="13"/>
      <c r="Q269" s="2"/>
    </row>
    <row r="270" spans="3:17" ht="12.75" customHeight="1">
      <c r="C270" s="13"/>
      <c r="D270" s="13"/>
      <c r="Q270" s="2"/>
    </row>
    <row r="271" spans="3:17" ht="12.75" customHeight="1">
      <c r="C271" s="13"/>
      <c r="D271" s="13"/>
      <c r="Q271" s="2"/>
    </row>
    <row r="272" spans="3:17" ht="12.75" customHeight="1">
      <c r="C272" s="13"/>
      <c r="D272" s="13"/>
      <c r="Q272" s="2"/>
    </row>
    <row r="273" spans="3:17" ht="12.75" customHeight="1">
      <c r="C273" s="13"/>
      <c r="D273" s="13"/>
      <c r="Q273" s="2"/>
    </row>
    <row r="274" spans="3:17" ht="12.75" customHeight="1">
      <c r="C274" s="13"/>
      <c r="D274" s="13"/>
      <c r="Q274" s="2"/>
    </row>
    <row r="275" spans="3:17" ht="12.75" customHeight="1">
      <c r="C275" s="13"/>
      <c r="D275" s="13"/>
      <c r="Q275" s="2"/>
    </row>
    <row r="276" spans="3:17" ht="12.75" customHeight="1">
      <c r="C276" s="13"/>
      <c r="D276" s="13"/>
      <c r="Q276" s="2"/>
    </row>
    <row r="277" spans="3:17" ht="12.75" customHeight="1">
      <c r="C277" s="13"/>
      <c r="D277" s="13"/>
      <c r="Q277" s="2"/>
    </row>
    <row r="278" spans="3:17" ht="12.75" customHeight="1">
      <c r="C278" s="13"/>
      <c r="D278" s="13"/>
      <c r="Q278" s="2"/>
    </row>
    <row r="279" spans="3:17" ht="12.75" customHeight="1">
      <c r="C279" s="13"/>
      <c r="D279" s="13"/>
      <c r="Q279" s="2"/>
    </row>
    <row r="280" spans="3:17" ht="12.75" customHeight="1">
      <c r="C280" s="13"/>
      <c r="D280" s="13"/>
    </row>
    <row r="281" spans="3:17" ht="12.75" customHeight="1">
      <c r="C281" s="13"/>
      <c r="D281" s="13"/>
    </row>
    <row r="282" spans="3:17" ht="12.75" customHeight="1">
      <c r="C282" s="13"/>
      <c r="D282" s="13"/>
    </row>
    <row r="283" spans="3:17" ht="12.75" customHeight="1">
      <c r="C283" s="13"/>
      <c r="D283" s="13"/>
    </row>
    <row r="284" spans="3:17" ht="12.75" customHeight="1">
      <c r="C284" s="13"/>
      <c r="D284" s="13"/>
    </row>
    <row r="285" spans="3:17" ht="12.75" customHeight="1">
      <c r="C285" s="13"/>
      <c r="D285" s="13"/>
    </row>
    <row r="286" spans="3:17" ht="12.75" customHeight="1">
      <c r="C286" s="13"/>
      <c r="D286" s="13"/>
    </row>
    <row r="287" spans="3:17" ht="12.75" customHeight="1">
      <c r="C287" s="13"/>
      <c r="D287" s="13"/>
    </row>
    <row r="288" spans="3:17" ht="12.75" customHeight="1">
      <c r="C288" s="13"/>
      <c r="D288" s="13"/>
    </row>
    <row r="289" spans="3:4" ht="12.75" customHeight="1">
      <c r="C289" s="13"/>
      <c r="D289" s="13"/>
    </row>
    <row r="290" spans="3:4" ht="12.75" customHeight="1">
      <c r="C290" s="13"/>
      <c r="D290" s="13"/>
    </row>
    <row r="291" spans="3:4" ht="12.75" customHeight="1">
      <c r="C291" s="13"/>
      <c r="D291" s="13"/>
    </row>
    <row r="292" spans="3:4" ht="12.75" customHeight="1">
      <c r="C292" s="13"/>
      <c r="D292" s="13"/>
    </row>
    <row r="293" spans="3:4" ht="12.75" customHeight="1">
      <c r="C293" s="13"/>
      <c r="D293" s="13"/>
    </row>
    <row r="294" spans="3:4" ht="12.75" customHeight="1">
      <c r="C294" s="13"/>
      <c r="D294" s="13"/>
    </row>
    <row r="295" spans="3:4" ht="12.75" customHeight="1">
      <c r="C295" s="13"/>
      <c r="D295" s="13"/>
    </row>
    <row r="296" spans="3:4" ht="12.75" customHeight="1">
      <c r="C296" s="13"/>
      <c r="D296" s="13"/>
    </row>
    <row r="297" spans="3:4" ht="12.75" customHeight="1">
      <c r="C297" s="13"/>
      <c r="D297" s="13"/>
    </row>
    <row r="298" spans="3:4" ht="12.75" customHeight="1">
      <c r="C298" s="13"/>
      <c r="D298" s="13"/>
    </row>
    <row r="299" spans="3:4" ht="12.75" customHeight="1">
      <c r="C299" s="13"/>
      <c r="D299" s="13"/>
    </row>
    <row r="300" spans="3:4" ht="12.75" customHeight="1">
      <c r="C300" s="13"/>
      <c r="D300" s="13"/>
    </row>
    <row r="301" spans="3:4" ht="12.75" customHeight="1">
      <c r="C301" s="13"/>
      <c r="D301" s="13"/>
    </row>
    <row r="302" spans="3:4" ht="12.75" customHeight="1">
      <c r="C302" s="13"/>
      <c r="D302" s="13"/>
    </row>
    <row r="303" spans="3:4" ht="12.75" customHeight="1">
      <c r="C303" s="13"/>
      <c r="D303" s="13"/>
    </row>
    <row r="304" spans="3:4" ht="12.75" customHeight="1">
      <c r="C304" s="13"/>
      <c r="D304" s="13"/>
    </row>
    <row r="305" spans="3:4" ht="12.75" customHeight="1">
      <c r="C305" s="13"/>
      <c r="D305" s="13"/>
    </row>
    <row r="306" spans="3:4" ht="12.75" customHeight="1">
      <c r="C306" s="13"/>
      <c r="D306" s="13"/>
    </row>
    <row r="307" spans="3:4" ht="12.75" customHeight="1">
      <c r="C307" s="13"/>
      <c r="D307" s="13"/>
    </row>
    <row r="308" spans="3:4" ht="12.75" customHeight="1">
      <c r="C308" s="13"/>
      <c r="D308" s="13"/>
    </row>
    <row r="309" spans="3:4" ht="12.75" customHeight="1">
      <c r="C309" s="13"/>
      <c r="D309" s="13"/>
    </row>
    <row r="310" spans="3:4" ht="12.75" customHeight="1">
      <c r="C310" s="13"/>
      <c r="D310" s="13"/>
    </row>
    <row r="311" spans="3:4" ht="12.75" customHeight="1">
      <c r="C311" s="13"/>
      <c r="D311" s="13"/>
    </row>
    <row r="312" spans="3:4" ht="12.75" customHeight="1">
      <c r="C312" s="13"/>
      <c r="D312" s="13"/>
    </row>
    <row r="313" spans="3:4" ht="12.75" customHeight="1">
      <c r="C313" s="13"/>
      <c r="D313" s="13"/>
    </row>
    <row r="314" spans="3:4" ht="12.75" customHeight="1">
      <c r="C314" s="13"/>
      <c r="D314" s="13"/>
    </row>
    <row r="315" spans="3:4" ht="12.75" customHeight="1">
      <c r="C315" s="13"/>
      <c r="D315" s="13"/>
    </row>
    <row r="316" spans="3:4" ht="12.75" customHeight="1">
      <c r="C316" s="13"/>
      <c r="D316" s="13"/>
    </row>
    <row r="317" spans="3:4" ht="12.75" customHeight="1">
      <c r="C317" s="13"/>
      <c r="D317" s="13"/>
    </row>
    <row r="318" spans="3:4" ht="12.75" customHeight="1">
      <c r="C318" s="13"/>
      <c r="D318" s="13"/>
    </row>
    <row r="319" spans="3:4" ht="12.75" customHeight="1">
      <c r="C319" s="13"/>
      <c r="D319" s="13"/>
    </row>
    <row r="320" spans="3:4" ht="12.75" customHeight="1">
      <c r="C320" s="13"/>
      <c r="D320" s="13"/>
    </row>
    <row r="321" spans="3:4" ht="12.75" customHeight="1">
      <c r="C321" s="13"/>
      <c r="D321" s="13"/>
    </row>
    <row r="322" spans="3:4" ht="12.75" customHeight="1">
      <c r="C322" s="13"/>
      <c r="D322" s="13"/>
    </row>
    <row r="323" spans="3:4" ht="12.75" customHeight="1">
      <c r="C323" s="13"/>
      <c r="D323" s="13"/>
    </row>
    <row r="324" spans="3:4" ht="12.75" customHeight="1">
      <c r="C324" s="13"/>
      <c r="D324" s="13"/>
    </row>
    <row r="325" spans="3:4" ht="12.75" customHeight="1">
      <c r="C325" s="13"/>
      <c r="D325" s="13"/>
    </row>
    <row r="326" spans="3:4" ht="12.75" customHeight="1">
      <c r="C326" s="13"/>
      <c r="D326" s="13"/>
    </row>
    <row r="327" spans="3:4" ht="12.75" customHeight="1">
      <c r="C327" s="13"/>
      <c r="D327" s="13"/>
    </row>
    <row r="328" spans="3:4" ht="12.75" customHeight="1">
      <c r="C328" s="13"/>
      <c r="D328" s="13"/>
    </row>
    <row r="329" spans="3:4" ht="12.75" customHeight="1">
      <c r="C329" s="13"/>
      <c r="D329" s="13"/>
    </row>
    <row r="330" spans="3:4" ht="12.75" customHeight="1">
      <c r="C330" s="13"/>
      <c r="D330" s="13"/>
    </row>
    <row r="331" spans="3:4" ht="12.75" customHeight="1">
      <c r="C331" s="13"/>
      <c r="D331" s="13"/>
    </row>
    <row r="332" spans="3:4" ht="12.75" customHeight="1">
      <c r="C332" s="13"/>
      <c r="D332" s="13"/>
    </row>
    <row r="333" spans="3:4" ht="12.75" customHeight="1">
      <c r="C333" s="13"/>
      <c r="D333" s="13"/>
    </row>
    <row r="334" spans="3:4" ht="12.75" customHeight="1">
      <c r="C334" s="13"/>
      <c r="D334" s="13"/>
    </row>
    <row r="335" spans="3:4" ht="12.75" customHeight="1">
      <c r="C335" s="13"/>
      <c r="D335" s="13"/>
    </row>
    <row r="336" spans="3:4" ht="12.75" customHeight="1">
      <c r="C336" s="13"/>
      <c r="D336" s="13"/>
    </row>
    <row r="337" spans="3:4" ht="12.75" customHeight="1">
      <c r="C337" s="13"/>
      <c r="D337" s="13"/>
    </row>
    <row r="338" spans="3:4" ht="12.75" customHeight="1">
      <c r="C338" s="13"/>
      <c r="D338" s="13"/>
    </row>
    <row r="339" spans="3:4" ht="12.75" customHeight="1">
      <c r="C339" s="13"/>
      <c r="D339" s="13"/>
    </row>
    <row r="340" spans="3:4" ht="12.75" customHeight="1">
      <c r="C340" s="13"/>
      <c r="D340" s="13"/>
    </row>
    <row r="341" spans="3:4" ht="12.75" customHeight="1">
      <c r="C341" s="13"/>
      <c r="D341" s="13"/>
    </row>
    <row r="342" spans="3:4" ht="12.75" customHeight="1">
      <c r="C342" s="13"/>
      <c r="D342" s="13"/>
    </row>
    <row r="343" spans="3:4" ht="12.75" customHeight="1">
      <c r="C343" s="13"/>
      <c r="D343" s="13"/>
    </row>
    <row r="344" spans="3:4" ht="12.75" customHeight="1">
      <c r="C344" s="13"/>
      <c r="D344" s="13"/>
    </row>
    <row r="345" spans="3:4" ht="12.75" customHeight="1">
      <c r="C345" s="13"/>
      <c r="D345" s="13"/>
    </row>
    <row r="346" spans="3:4" ht="12.75" customHeight="1">
      <c r="C346" s="13"/>
      <c r="D346" s="13"/>
    </row>
    <row r="347" spans="3:4" ht="12.75" customHeight="1">
      <c r="C347" s="13"/>
      <c r="D347" s="13"/>
    </row>
    <row r="348" spans="3:4" ht="12.75" customHeight="1">
      <c r="C348" s="13"/>
      <c r="D348" s="13"/>
    </row>
    <row r="349" spans="3:4" ht="12.75" customHeight="1">
      <c r="C349" s="13"/>
      <c r="D349" s="13"/>
    </row>
    <row r="350" spans="3:4" ht="12.75" customHeight="1">
      <c r="C350" s="13"/>
      <c r="D350" s="13"/>
    </row>
    <row r="351" spans="3:4" ht="12.75" customHeight="1">
      <c r="C351" s="13"/>
      <c r="D351" s="13"/>
    </row>
    <row r="352" spans="3:4" ht="12.75" customHeight="1">
      <c r="C352" s="13"/>
      <c r="D352" s="13"/>
    </row>
    <row r="353" spans="3:4" ht="12.75" customHeight="1">
      <c r="C353" s="13"/>
      <c r="D353" s="13"/>
    </row>
    <row r="354" spans="3:4" ht="12.75" customHeight="1">
      <c r="C354" s="13"/>
      <c r="D354" s="13"/>
    </row>
    <row r="355" spans="3:4" ht="12.75" customHeight="1">
      <c r="C355" s="13"/>
      <c r="D355" s="13"/>
    </row>
    <row r="356" spans="3:4" ht="12.75" customHeight="1">
      <c r="C356" s="13"/>
      <c r="D356" s="13"/>
    </row>
    <row r="357" spans="3:4" ht="12.75" customHeight="1">
      <c r="C357" s="13"/>
      <c r="D357" s="13"/>
    </row>
    <row r="358" spans="3:4" ht="12.75" customHeight="1">
      <c r="C358" s="13"/>
      <c r="D358" s="13"/>
    </row>
    <row r="359" spans="3:4" ht="12.75" customHeight="1">
      <c r="C359" s="13"/>
      <c r="D359" s="13"/>
    </row>
    <row r="360" spans="3:4" ht="12.75" customHeight="1">
      <c r="C360" s="13"/>
      <c r="D360" s="13"/>
    </row>
    <row r="361" spans="3:4" ht="12.75" customHeight="1">
      <c r="C361" s="13"/>
      <c r="D361" s="13"/>
    </row>
    <row r="362" spans="3:4" ht="12.75" customHeight="1">
      <c r="C362" s="13"/>
      <c r="D362" s="13"/>
    </row>
    <row r="363" spans="3:4" ht="12.75" customHeight="1">
      <c r="C363" s="13"/>
      <c r="D363" s="13"/>
    </row>
    <row r="364" spans="3:4" ht="12.75" customHeight="1">
      <c r="C364" s="13"/>
      <c r="D364" s="13"/>
    </row>
    <row r="365" spans="3:4" ht="12.75" customHeight="1">
      <c r="C365" s="13"/>
      <c r="D365" s="13"/>
    </row>
    <row r="366" spans="3:4" ht="12.75" customHeight="1">
      <c r="C366" s="13"/>
      <c r="D366" s="13"/>
    </row>
    <row r="367" spans="3:4" ht="12.75" customHeight="1">
      <c r="C367" s="13"/>
      <c r="D367" s="13"/>
    </row>
    <row r="368" spans="3:4" ht="12.75" customHeight="1">
      <c r="C368" s="13"/>
      <c r="D368" s="13"/>
    </row>
    <row r="369" spans="3:4" ht="12.75" customHeight="1">
      <c r="C369" s="13"/>
      <c r="D369" s="13"/>
    </row>
    <row r="370" spans="3:4" ht="12.75" customHeight="1">
      <c r="C370" s="13"/>
      <c r="D370" s="13"/>
    </row>
    <row r="371" spans="3:4" ht="12.75" customHeight="1">
      <c r="C371" s="13"/>
      <c r="D371" s="13"/>
    </row>
    <row r="372" spans="3:4" ht="12.75" customHeight="1">
      <c r="C372" s="13"/>
      <c r="D372" s="13"/>
    </row>
    <row r="373" spans="3:4" ht="12.75" customHeight="1">
      <c r="C373" s="13"/>
      <c r="D373" s="13"/>
    </row>
    <row r="374" spans="3:4" ht="12.75" customHeight="1">
      <c r="C374" s="13"/>
      <c r="D374" s="13"/>
    </row>
    <row r="375" spans="3:4" ht="12.75" customHeight="1">
      <c r="C375" s="13"/>
      <c r="D375" s="13"/>
    </row>
    <row r="376" spans="3:4" ht="12.75" customHeight="1">
      <c r="C376" s="13"/>
      <c r="D376" s="13"/>
    </row>
    <row r="377" spans="3:4" ht="12.75" customHeight="1">
      <c r="C377" s="13"/>
      <c r="D377" s="13"/>
    </row>
    <row r="378" spans="3:4" ht="12.75" customHeight="1">
      <c r="C378" s="13"/>
      <c r="D378" s="13"/>
    </row>
    <row r="379" spans="3:4" ht="12.75" customHeight="1">
      <c r="C379" s="13"/>
      <c r="D379" s="13"/>
    </row>
    <row r="380" spans="3:4" ht="12.75" customHeight="1">
      <c r="C380" s="13"/>
      <c r="D380" s="13"/>
    </row>
    <row r="381" spans="3:4" ht="12.75" customHeight="1">
      <c r="C381" s="13"/>
      <c r="D381" s="13"/>
    </row>
    <row r="382" spans="3:4" ht="12.75" customHeight="1">
      <c r="C382" s="13"/>
      <c r="D382" s="13"/>
    </row>
    <row r="383" spans="3:4" ht="12.75" customHeight="1">
      <c r="C383" s="13"/>
      <c r="D383" s="13"/>
    </row>
    <row r="384" spans="3:4" ht="12.75" customHeight="1">
      <c r="C384" s="13"/>
      <c r="D384" s="13"/>
    </row>
    <row r="385" spans="3:4" ht="12.75" customHeight="1">
      <c r="C385" s="13"/>
      <c r="D385" s="13"/>
    </row>
    <row r="386" spans="3:4" ht="12.75" customHeight="1">
      <c r="C386" s="13"/>
      <c r="D386" s="13"/>
    </row>
    <row r="387" spans="3:4" ht="12.75" customHeight="1">
      <c r="C387" s="13"/>
      <c r="D387" s="13"/>
    </row>
    <row r="388" spans="3:4" ht="12.75" customHeight="1">
      <c r="C388" s="13"/>
      <c r="D388" s="13"/>
    </row>
    <row r="389" spans="3:4" ht="12.75" customHeight="1">
      <c r="C389" s="13"/>
      <c r="D389" s="13"/>
    </row>
    <row r="390" spans="3:4" ht="12.75" customHeight="1">
      <c r="C390" s="13"/>
      <c r="D390" s="13"/>
    </row>
    <row r="391" spans="3:4" ht="12.75" customHeight="1">
      <c r="C391" s="13"/>
      <c r="D391" s="13"/>
    </row>
    <row r="392" spans="3:4" ht="12.75" customHeight="1">
      <c r="C392" s="13"/>
      <c r="D392" s="13"/>
    </row>
    <row r="393" spans="3:4" ht="12.75" customHeight="1">
      <c r="C393" s="13"/>
      <c r="D393" s="13"/>
    </row>
    <row r="394" spans="3:4" ht="12.75" customHeight="1">
      <c r="C394" s="13"/>
      <c r="D394" s="13"/>
    </row>
    <row r="395" spans="3:4" ht="12.75" customHeight="1">
      <c r="C395" s="13"/>
      <c r="D395" s="13"/>
    </row>
    <row r="396" spans="3:4" ht="12.75" customHeight="1">
      <c r="C396" s="13"/>
      <c r="D396" s="13"/>
    </row>
    <row r="397" spans="3:4" ht="12.75" customHeight="1">
      <c r="C397" s="13"/>
      <c r="D397" s="13"/>
    </row>
    <row r="398" spans="3:4" ht="12.75" customHeight="1">
      <c r="C398" s="13"/>
      <c r="D398" s="13"/>
    </row>
    <row r="399" spans="3:4" ht="12.75" customHeight="1">
      <c r="C399" s="13"/>
      <c r="D399" s="13"/>
    </row>
    <row r="400" spans="3:4" ht="12.75" customHeight="1">
      <c r="C400" s="13"/>
      <c r="D400" s="13"/>
    </row>
    <row r="401" spans="3:4" ht="12.75" customHeight="1">
      <c r="C401" s="13"/>
      <c r="D401" s="13"/>
    </row>
    <row r="402" spans="3:4" ht="12.75" customHeight="1">
      <c r="C402" s="13"/>
      <c r="D402" s="13"/>
    </row>
    <row r="403" spans="3:4" ht="12.75" customHeight="1">
      <c r="C403" s="13"/>
      <c r="D403" s="13"/>
    </row>
    <row r="404" spans="3:4" ht="12.75" customHeight="1">
      <c r="C404" s="13"/>
      <c r="D404" s="13"/>
    </row>
    <row r="405" spans="3:4" ht="12.75" customHeight="1">
      <c r="C405" s="13"/>
      <c r="D405" s="13"/>
    </row>
    <row r="406" spans="3:4" ht="12.75" customHeight="1">
      <c r="C406" s="13"/>
      <c r="D406" s="13"/>
    </row>
    <row r="407" spans="3:4" ht="12.75" customHeight="1">
      <c r="C407" s="13"/>
      <c r="D407" s="13"/>
    </row>
    <row r="408" spans="3:4" ht="12.75" customHeight="1">
      <c r="C408" s="13"/>
      <c r="D408" s="13"/>
    </row>
    <row r="409" spans="3:4" ht="12.75" customHeight="1">
      <c r="C409" s="13"/>
      <c r="D409" s="13"/>
    </row>
    <row r="410" spans="3:4" ht="12.75" customHeight="1">
      <c r="C410" s="13"/>
      <c r="D410" s="13"/>
    </row>
    <row r="411" spans="3:4" ht="12.75" customHeight="1">
      <c r="C411" s="13"/>
      <c r="D411" s="13"/>
    </row>
    <row r="412" spans="3:4" ht="12.75" customHeight="1">
      <c r="C412" s="13"/>
      <c r="D412" s="13"/>
    </row>
    <row r="413" spans="3:4" ht="12.75" customHeight="1">
      <c r="C413" s="13"/>
      <c r="D413" s="13"/>
    </row>
    <row r="414" spans="3:4" ht="12.75" customHeight="1">
      <c r="C414" s="13"/>
      <c r="D414" s="13"/>
    </row>
    <row r="415" spans="3:4" ht="12.75" customHeight="1">
      <c r="C415" s="13"/>
      <c r="D415" s="13"/>
    </row>
    <row r="416" spans="3:4" ht="12.75" customHeight="1">
      <c r="C416" s="13"/>
      <c r="D416" s="13"/>
    </row>
    <row r="417" spans="3:4" ht="12.75" customHeight="1">
      <c r="C417" s="13"/>
      <c r="D417" s="13"/>
    </row>
    <row r="418" spans="3:4" ht="12.75" customHeight="1">
      <c r="C418" s="13"/>
      <c r="D418" s="13"/>
    </row>
    <row r="419" spans="3:4" ht="12.75" customHeight="1">
      <c r="C419" s="13"/>
      <c r="D419" s="13"/>
    </row>
    <row r="420" spans="3:4" ht="12.75" customHeight="1">
      <c r="C420" s="13"/>
      <c r="D420" s="13"/>
    </row>
    <row r="421" spans="3:4" ht="12.75" customHeight="1">
      <c r="C421" s="13"/>
      <c r="D421" s="13"/>
    </row>
    <row r="422" spans="3:4" ht="12.75" customHeight="1">
      <c r="C422" s="13"/>
      <c r="D422" s="13"/>
    </row>
    <row r="423" spans="3:4" ht="12.75" customHeight="1">
      <c r="C423" s="13"/>
      <c r="D423" s="13"/>
    </row>
    <row r="424" spans="3:4" ht="12.75" customHeight="1">
      <c r="C424" s="13"/>
      <c r="D424" s="13"/>
    </row>
    <row r="425" spans="3:4" ht="12.75" customHeight="1">
      <c r="C425" s="13"/>
      <c r="D425" s="13"/>
    </row>
    <row r="426" spans="3:4" ht="12.75" customHeight="1">
      <c r="C426" s="13"/>
      <c r="D426" s="13"/>
    </row>
    <row r="427" spans="3:4" ht="12.75" customHeight="1">
      <c r="C427" s="13"/>
      <c r="D427" s="13"/>
    </row>
    <row r="428" spans="3:4" ht="12.75" customHeight="1">
      <c r="C428" s="13"/>
      <c r="D428" s="13"/>
    </row>
    <row r="429" spans="3:4" ht="12.75" customHeight="1">
      <c r="C429" s="13"/>
      <c r="D429" s="13"/>
    </row>
    <row r="430" spans="3:4" ht="12.75" customHeight="1">
      <c r="C430" s="13"/>
      <c r="D430" s="13"/>
    </row>
    <row r="431" spans="3:4" ht="12.75" customHeight="1">
      <c r="C431" s="13"/>
      <c r="D431" s="13"/>
    </row>
    <row r="432" spans="3:4" ht="12.75" customHeight="1">
      <c r="C432" s="13"/>
      <c r="D432" s="13"/>
    </row>
    <row r="433" spans="3:4" ht="12.75" customHeight="1">
      <c r="C433" s="13"/>
      <c r="D433" s="13"/>
    </row>
    <row r="434" spans="3:4" ht="12.75" customHeight="1">
      <c r="C434" s="13"/>
      <c r="D434" s="13"/>
    </row>
    <row r="435" spans="3:4" ht="12.75" customHeight="1">
      <c r="C435" s="13"/>
      <c r="D435" s="13"/>
    </row>
    <row r="436" spans="3:4" ht="12.75" customHeight="1">
      <c r="C436" s="13"/>
      <c r="D436" s="13"/>
    </row>
    <row r="437" spans="3:4" ht="12.75" customHeight="1">
      <c r="C437" s="13"/>
      <c r="D437" s="13"/>
    </row>
    <row r="438" spans="3:4" ht="12.75" customHeight="1">
      <c r="C438" s="13"/>
      <c r="D438" s="13"/>
    </row>
    <row r="439" spans="3:4" ht="12.75" customHeight="1">
      <c r="C439" s="13"/>
      <c r="D439" s="13"/>
    </row>
    <row r="440" spans="3:4" ht="12.75" customHeight="1">
      <c r="C440" s="13"/>
      <c r="D440" s="13"/>
    </row>
    <row r="441" spans="3:4" ht="12.75" customHeight="1">
      <c r="C441" s="13"/>
      <c r="D441" s="13"/>
    </row>
    <row r="442" spans="3:4" ht="12.75" customHeight="1">
      <c r="C442" s="13"/>
      <c r="D442" s="13"/>
    </row>
    <row r="443" spans="3:4" ht="12.75" customHeight="1">
      <c r="C443" s="13"/>
      <c r="D443" s="13"/>
    </row>
    <row r="444" spans="3:4" ht="12.75" customHeight="1">
      <c r="C444" s="13"/>
      <c r="D444" s="13"/>
    </row>
    <row r="445" spans="3:4" ht="12.75" customHeight="1">
      <c r="C445" s="13"/>
      <c r="D445" s="13"/>
    </row>
    <row r="446" spans="3:4" ht="12.75" customHeight="1">
      <c r="C446" s="13"/>
      <c r="D446" s="13"/>
    </row>
    <row r="447" spans="3:4" ht="12.75" customHeight="1">
      <c r="C447" s="13"/>
      <c r="D447" s="13"/>
    </row>
    <row r="448" spans="3:4" ht="12.75" customHeight="1">
      <c r="C448" s="13"/>
      <c r="D448" s="13"/>
    </row>
    <row r="449" spans="3:4" ht="12.75" customHeight="1">
      <c r="C449" s="13"/>
      <c r="D449" s="13"/>
    </row>
    <row r="450" spans="3:4" ht="12.75" customHeight="1">
      <c r="C450" s="13"/>
      <c r="D450" s="13"/>
    </row>
    <row r="451" spans="3:4" ht="12.75" customHeight="1">
      <c r="C451" s="13"/>
      <c r="D451" s="13"/>
    </row>
    <row r="452" spans="3:4" ht="12.75" customHeight="1">
      <c r="C452" s="13"/>
      <c r="D452" s="13"/>
    </row>
    <row r="453" spans="3:4" ht="12.75" customHeight="1">
      <c r="C453" s="13"/>
      <c r="D453" s="13"/>
    </row>
    <row r="454" spans="3:4" ht="12.75" customHeight="1">
      <c r="C454" s="13"/>
      <c r="D454" s="13"/>
    </row>
    <row r="455" spans="3:4" ht="12.75" customHeight="1">
      <c r="C455" s="13"/>
      <c r="D455" s="13"/>
    </row>
    <row r="456" spans="3:4" ht="12.75" customHeight="1">
      <c r="C456" s="13"/>
      <c r="D456" s="13"/>
    </row>
    <row r="457" spans="3:4" ht="12.75" customHeight="1">
      <c r="C457" s="13"/>
      <c r="D457" s="13"/>
    </row>
    <row r="458" spans="3:4" ht="12.75" customHeight="1">
      <c r="C458" s="13"/>
      <c r="D458" s="13"/>
    </row>
    <row r="459" spans="3:4" ht="12.75" customHeight="1">
      <c r="C459" s="13"/>
      <c r="D459" s="13"/>
    </row>
    <row r="460" spans="3:4" ht="12.75" customHeight="1">
      <c r="C460" s="13"/>
      <c r="D460" s="13"/>
    </row>
    <row r="461" spans="3:4" ht="12.75" customHeight="1">
      <c r="C461" s="13"/>
      <c r="D461" s="13"/>
    </row>
    <row r="462" spans="3:4" ht="12.75" customHeight="1">
      <c r="C462" s="13"/>
      <c r="D462" s="13"/>
    </row>
    <row r="463" spans="3:4" ht="12.75" customHeight="1">
      <c r="C463" s="13"/>
      <c r="D463" s="13"/>
    </row>
    <row r="464" spans="3:4" ht="12.75" customHeight="1">
      <c r="C464" s="13"/>
      <c r="D464" s="13"/>
    </row>
    <row r="465" spans="3:4" ht="12.75" customHeight="1">
      <c r="C465" s="13"/>
      <c r="D465" s="13"/>
    </row>
    <row r="466" spans="3:4" ht="12.75" customHeight="1">
      <c r="C466" s="13"/>
      <c r="D466" s="13"/>
    </row>
    <row r="467" spans="3:4" ht="12.75" customHeight="1">
      <c r="C467" s="13"/>
      <c r="D467" s="13"/>
    </row>
    <row r="468" spans="3:4" ht="12.75" customHeight="1">
      <c r="C468" s="13"/>
      <c r="D468" s="13"/>
    </row>
    <row r="469" spans="3:4" ht="12.75" customHeight="1">
      <c r="C469" s="13"/>
      <c r="D469" s="13"/>
    </row>
    <row r="470" spans="3:4" ht="12.75" customHeight="1">
      <c r="C470" s="13"/>
      <c r="D470" s="13"/>
    </row>
    <row r="471" spans="3:4" ht="12.75" customHeight="1">
      <c r="C471" s="13"/>
      <c r="D471" s="13"/>
    </row>
    <row r="472" spans="3:4" ht="12.75" customHeight="1">
      <c r="C472" s="13"/>
      <c r="D472" s="13"/>
    </row>
    <row r="473" spans="3:4" ht="12.75" customHeight="1">
      <c r="C473" s="13"/>
      <c r="D473" s="13"/>
    </row>
    <row r="474" spans="3:4" ht="12.75" customHeight="1">
      <c r="C474" s="13"/>
      <c r="D474" s="13"/>
    </row>
    <row r="475" spans="3:4" ht="12.75" customHeight="1">
      <c r="C475" s="13"/>
      <c r="D475" s="13"/>
    </row>
    <row r="476" spans="3:4" ht="12.75" customHeight="1">
      <c r="C476" s="13"/>
      <c r="D476" s="13"/>
    </row>
    <row r="477" spans="3:4" ht="12.75" customHeight="1">
      <c r="C477" s="13"/>
      <c r="D477" s="13"/>
    </row>
    <row r="478" spans="3:4" ht="12.75" customHeight="1">
      <c r="C478" s="13"/>
      <c r="D478" s="13"/>
    </row>
    <row r="479" spans="3:4" ht="12.75" customHeight="1">
      <c r="C479" s="13"/>
      <c r="D479" s="13"/>
    </row>
    <row r="480" spans="3:4" ht="12.75" customHeight="1">
      <c r="C480" s="13"/>
      <c r="D480" s="13"/>
    </row>
    <row r="481" spans="3:4" ht="12.75" customHeight="1">
      <c r="C481" s="13"/>
      <c r="D481" s="13"/>
    </row>
    <row r="482" spans="3:4" ht="12.75" customHeight="1">
      <c r="C482" s="13"/>
      <c r="D482" s="13"/>
    </row>
    <row r="483" spans="3:4" ht="12.75" customHeight="1">
      <c r="C483" s="13"/>
      <c r="D483" s="13"/>
    </row>
    <row r="484" spans="3:4" ht="12.75" customHeight="1">
      <c r="C484" s="13"/>
      <c r="D484" s="13"/>
    </row>
    <row r="485" spans="3:4" ht="12.75" customHeight="1">
      <c r="C485" s="13"/>
      <c r="D485" s="13"/>
    </row>
    <row r="486" spans="3:4" ht="12.75" customHeight="1">
      <c r="C486" s="13"/>
      <c r="D486" s="13"/>
    </row>
    <row r="487" spans="3:4" ht="12.75" customHeight="1">
      <c r="C487" s="13"/>
      <c r="D487" s="13"/>
    </row>
    <row r="488" spans="3:4" ht="12.75" customHeight="1">
      <c r="C488" s="13"/>
      <c r="D488" s="13"/>
    </row>
    <row r="489" spans="3:4" ht="12.75" customHeight="1">
      <c r="C489" s="13"/>
      <c r="D489" s="13"/>
    </row>
    <row r="490" spans="3:4" ht="12.75" customHeight="1">
      <c r="C490" s="13"/>
      <c r="D490" s="13"/>
    </row>
    <row r="491" spans="3:4" ht="12.75" customHeight="1">
      <c r="C491" s="13"/>
      <c r="D491" s="13"/>
    </row>
    <row r="492" spans="3:4" ht="12.75" customHeight="1">
      <c r="C492" s="13"/>
      <c r="D492" s="13"/>
    </row>
    <row r="493" spans="3:4" ht="12.75" customHeight="1">
      <c r="C493" s="13"/>
      <c r="D493" s="13"/>
    </row>
    <row r="494" spans="3:4" ht="12.75" customHeight="1">
      <c r="C494" s="13"/>
      <c r="D494" s="13"/>
    </row>
    <row r="495" spans="3:4" ht="12.75" customHeight="1">
      <c r="C495" s="13"/>
      <c r="D495" s="13"/>
    </row>
    <row r="496" spans="3:4" ht="12.75" customHeight="1">
      <c r="C496" s="13"/>
      <c r="D496" s="13"/>
    </row>
    <row r="497" spans="3:4" ht="12.75" customHeight="1">
      <c r="C497" s="13"/>
      <c r="D497" s="13"/>
    </row>
    <row r="498" spans="3:4" ht="12.75" customHeight="1">
      <c r="C498" s="13"/>
      <c r="D498" s="13"/>
    </row>
    <row r="499" spans="3:4" ht="12.75" customHeight="1">
      <c r="C499" s="13"/>
      <c r="D499" s="13"/>
    </row>
    <row r="500" spans="3:4" ht="12.75" customHeight="1">
      <c r="C500" s="13"/>
      <c r="D500" s="13"/>
    </row>
    <row r="501" spans="3:4" ht="12.75" customHeight="1">
      <c r="C501" s="13"/>
      <c r="D501" s="13"/>
    </row>
    <row r="502" spans="3:4" ht="12.75" customHeight="1">
      <c r="C502" s="13"/>
      <c r="D502" s="13"/>
    </row>
    <row r="503" spans="3:4" ht="12.75" customHeight="1">
      <c r="C503" s="13"/>
      <c r="D503" s="13"/>
    </row>
    <row r="504" spans="3:4" ht="12.75" customHeight="1">
      <c r="C504" s="13"/>
      <c r="D504" s="13"/>
    </row>
    <row r="505" spans="3:4" ht="12.75" customHeight="1">
      <c r="C505" s="13"/>
      <c r="D505" s="13"/>
    </row>
    <row r="506" spans="3:4" ht="12.75" customHeight="1">
      <c r="C506" s="13"/>
      <c r="D506" s="13"/>
    </row>
    <row r="507" spans="3:4" ht="12.75" customHeight="1">
      <c r="C507" s="13"/>
      <c r="D507" s="13"/>
    </row>
    <row r="508" spans="3:4" ht="12.75" customHeight="1">
      <c r="C508" s="13"/>
      <c r="D508" s="13"/>
    </row>
    <row r="509" spans="3:4" ht="12.75" customHeight="1">
      <c r="C509" s="13"/>
      <c r="D509" s="13"/>
    </row>
    <row r="510" spans="3:4" ht="12.75" customHeight="1">
      <c r="C510" s="13"/>
      <c r="D510" s="13"/>
    </row>
    <row r="511" spans="3:4" ht="12.75" customHeight="1">
      <c r="C511" s="13"/>
      <c r="D511" s="13"/>
    </row>
    <row r="512" spans="3:4" ht="12.75" customHeight="1">
      <c r="C512" s="13"/>
      <c r="D512" s="13"/>
    </row>
    <row r="513" spans="3:4" ht="12.75" customHeight="1">
      <c r="C513" s="13"/>
      <c r="D513" s="13"/>
    </row>
    <row r="514" spans="3:4" ht="12.75" customHeight="1">
      <c r="C514" s="13"/>
      <c r="D514" s="13"/>
    </row>
    <row r="515" spans="3:4" ht="12.75" customHeight="1">
      <c r="C515" s="13"/>
      <c r="D515" s="13"/>
    </row>
    <row r="516" spans="3:4" ht="12.75" customHeight="1">
      <c r="C516" s="13"/>
      <c r="D516" s="13"/>
    </row>
    <row r="517" spans="3:4" ht="12.75" customHeight="1">
      <c r="C517" s="13"/>
      <c r="D517" s="13"/>
    </row>
    <row r="518" spans="3:4" ht="12.75" customHeight="1">
      <c r="C518" s="13"/>
      <c r="D518" s="13"/>
    </row>
    <row r="519" spans="3:4" ht="12.75" customHeight="1">
      <c r="C519" s="13"/>
      <c r="D519" s="13"/>
    </row>
    <row r="520" spans="3:4" ht="12.75" customHeight="1">
      <c r="C520" s="13"/>
      <c r="D520" s="13"/>
    </row>
    <row r="521" spans="3:4" ht="12.75" customHeight="1">
      <c r="C521" s="13"/>
      <c r="D521" s="13"/>
    </row>
    <row r="522" spans="3:4" ht="12.75" customHeight="1">
      <c r="C522" s="13"/>
      <c r="D522" s="13"/>
    </row>
    <row r="523" spans="3:4" ht="12.75" customHeight="1">
      <c r="C523" s="13"/>
      <c r="D523" s="13"/>
    </row>
    <row r="524" spans="3:4" ht="12.75" customHeight="1">
      <c r="C524" s="13"/>
      <c r="D524" s="13"/>
    </row>
    <row r="525" spans="3:4" ht="12.75" customHeight="1">
      <c r="C525" s="13"/>
      <c r="D525" s="13"/>
    </row>
    <row r="526" spans="3:4" ht="12.75" customHeight="1">
      <c r="C526" s="13"/>
      <c r="D526" s="13"/>
    </row>
    <row r="527" spans="3:4" ht="12.75" customHeight="1">
      <c r="C527" s="13"/>
      <c r="D527" s="13"/>
    </row>
    <row r="528" spans="3:4" ht="12.75" customHeight="1">
      <c r="C528" s="13"/>
      <c r="D528" s="13"/>
    </row>
    <row r="529" spans="3:4" ht="12.75" customHeight="1">
      <c r="C529" s="13"/>
      <c r="D529" s="13"/>
    </row>
    <row r="530" spans="3:4" ht="12.75" customHeight="1">
      <c r="C530" s="13"/>
      <c r="D530" s="13"/>
    </row>
    <row r="531" spans="3:4" ht="12.75" customHeight="1">
      <c r="C531" s="13"/>
      <c r="D531" s="13"/>
    </row>
    <row r="532" spans="3:4" ht="12.75" customHeight="1">
      <c r="C532" s="13"/>
      <c r="D532" s="13"/>
    </row>
    <row r="533" spans="3:4" ht="12.75" customHeight="1">
      <c r="C533" s="13"/>
      <c r="D533" s="13"/>
    </row>
    <row r="534" spans="3:4" ht="12.75" customHeight="1">
      <c r="C534" s="13"/>
      <c r="D534" s="13"/>
    </row>
    <row r="535" spans="3:4" ht="12.75" customHeight="1">
      <c r="C535" s="13"/>
      <c r="D535" s="13"/>
    </row>
    <row r="536" spans="3:4" ht="12.75" customHeight="1">
      <c r="C536" s="13"/>
      <c r="D536" s="13"/>
    </row>
    <row r="537" spans="3:4" ht="12.75" customHeight="1">
      <c r="C537" s="13"/>
      <c r="D537" s="13"/>
    </row>
    <row r="538" spans="3:4" ht="12.75" customHeight="1">
      <c r="C538" s="13"/>
      <c r="D538" s="13"/>
    </row>
    <row r="539" spans="3:4" ht="12.75" customHeight="1">
      <c r="C539" s="13"/>
      <c r="D539" s="13"/>
    </row>
    <row r="540" spans="3:4" ht="12.75" customHeight="1">
      <c r="C540" s="13"/>
      <c r="D540" s="13"/>
    </row>
    <row r="541" spans="3:4" ht="12.75" customHeight="1">
      <c r="C541" s="13"/>
      <c r="D541" s="13"/>
    </row>
    <row r="542" spans="3:4" ht="12.75" customHeight="1">
      <c r="C542" s="13"/>
      <c r="D542" s="13"/>
    </row>
    <row r="543" spans="3:4" ht="12.75" customHeight="1">
      <c r="C543" s="13"/>
      <c r="D543" s="13"/>
    </row>
    <row r="544" spans="3:4" ht="12.75" customHeight="1">
      <c r="C544" s="13"/>
      <c r="D544" s="13"/>
    </row>
    <row r="545" spans="3:4" ht="12.75" customHeight="1">
      <c r="C545" s="13"/>
      <c r="D545" s="13"/>
    </row>
    <row r="546" spans="3:4" ht="12.75" customHeight="1">
      <c r="C546" s="13"/>
      <c r="D546" s="13"/>
    </row>
    <row r="547" spans="3:4" ht="12.75" customHeight="1">
      <c r="C547" s="13"/>
      <c r="D547" s="13"/>
    </row>
    <row r="548" spans="3:4" ht="12.75" customHeight="1">
      <c r="C548" s="13"/>
      <c r="D548" s="13"/>
    </row>
    <row r="549" spans="3:4" ht="12.75" customHeight="1">
      <c r="C549" s="13"/>
      <c r="D549" s="13"/>
    </row>
    <row r="550" spans="3:4" ht="12.75" customHeight="1">
      <c r="C550" s="13"/>
      <c r="D550" s="13"/>
    </row>
    <row r="551" spans="3:4" ht="12.75" customHeight="1">
      <c r="C551" s="13"/>
      <c r="D551" s="13"/>
    </row>
    <row r="552" spans="3:4" ht="12.75" customHeight="1">
      <c r="C552" s="13"/>
      <c r="D552" s="13"/>
    </row>
    <row r="553" spans="3:4" ht="12.75" customHeight="1">
      <c r="C553" s="13"/>
      <c r="D553" s="13"/>
    </row>
    <row r="554" spans="3:4" ht="12.75" customHeight="1">
      <c r="C554" s="13"/>
      <c r="D554" s="13"/>
    </row>
    <row r="555" spans="3:4" ht="12.75" customHeight="1">
      <c r="C555" s="13"/>
      <c r="D555" s="13"/>
    </row>
    <row r="556" spans="3:4" ht="12.75" customHeight="1">
      <c r="C556" s="13"/>
      <c r="D556" s="13"/>
    </row>
    <row r="557" spans="3:4" ht="12.75" customHeight="1">
      <c r="C557" s="13"/>
      <c r="D557" s="13"/>
    </row>
    <row r="558" spans="3:4" ht="12.75" customHeight="1">
      <c r="C558" s="13"/>
      <c r="D558" s="13"/>
    </row>
    <row r="559" spans="3:4" ht="12.75" customHeight="1">
      <c r="C559" s="13"/>
      <c r="D559" s="13"/>
    </row>
    <row r="560" spans="3:4" ht="12.75" customHeight="1">
      <c r="C560" s="13"/>
      <c r="D560" s="13"/>
    </row>
    <row r="561" spans="3:4" ht="12.75" customHeight="1">
      <c r="C561" s="13"/>
      <c r="D561" s="13"/>
    </row>
    <row r="562" spans="3:4" ht="12.75" customHeight="1">
      <c r="C562" s="13"/>
      <c r="D562" s="13"/>
    </row>
    <row r="563" spans="3:4" ht="12.75" customHeight="1">
      <c r="C563" s="13"/>
      <c r="D563" s="13"/>
    </row>
    <row r="564" spans="3:4" ht="12.75" customHeight="1">
      <c r="C564" s="13"/>
      <c r="D564" s="13"/>
    </row>
    <row r="565" spans="3:4" ht="12.75" customHeight="1">
      <c r="C565" s="13"/>
      <c r="D565" s="13"/>
    </row>
    <row r="566" spans="3:4" ht="12.75" customHeight="1">
      <c r="C566" s="13"/>
      <c r="D566" s="13"/>
    </row>
    <row r="567" spans="3:4" ht="12.75" customHeight="1">
      <c r="C567" s="13"/>
      <c r="D567" s="13"/>
    </row>
    <row r="568" spans="3:4" ht="12.75" customHeight="1">
      <c r="C568" s="13"/>
      <c r="D568" s="13"/>
    </row>
    <row r="569" spans="3:4" ht="12.75" customHeight="1">
      <c r="C569" s="13"/>
      <c r="D569" s="13"/>
    </row>
    <row r="570" spans="3:4" ht="12.75" customHeight="1">
      <c r="C570" s="13"/>
      <c r="D570" s="13"/>
    </row>
    <row r="571" spans="3:4" ht="12.75" customHeight="1">
      <c r="C571" s="13"/>
      <c r="D571" s="13"/>
    </row>
    <row r="572" spans="3:4" ht="12.75" customHeight="1">
      <c r="C572" s="13"/>
      <c r="D572" s="13"/>
    </row>
    <row r="573" spans="3:4" ht="12.75" customHeight="1">
      <c r="C573" s="13"/>
      <c r="D573" s="13"/>
    </row>
    <row r="574" spans="3:4" ht="12.75" customHeight="1">
      <c r="C574" s="13"/>
      <c r="D574" s="13"/>
    </row>
    <row r="575" spans="3:4" ht="12.75" customHeight="1">
      <c r="C575" s="13"/>
      <c r="D575" s="13"/>
    </row>
    <row r="576" spans="3:4" ht="12.75" customHeight="1">
      <c r="C576" s="13"/>
      <c r="D576" s="13"/>
    </row>
    <row r="577" spans="3:4" ht="12.75" customHeight="1">
      <c r="C577" s="13"/>
      <c r="D577" s="13"/>
    </row>
    <row r="578" spans="3:4" ht="12.75" customHeight="1">
      <c r="C578" s="13"/>
      <c r="D578" s="13"/>
    </row>
    <row r="579" spans="3:4" ht="12.75" customHeight="1">
      <c r="C579" s="13"/>
      <c r="D579" s="13"/>
    </row>
    <row r="580" spans="3:4" ht="12.75" customHeight="1">
      <c r="C580" s="13"/>
      <c r="D580" s="13"/>
    </row>
    <row r="581" spans="3:4" ht="12.75" customHeight="1">
      <c r="C581" s="13"/>
      <c r="D581" s="13"/>
    </row>
    <row r="582" spans="3:4" ht="12.75" customHeight="1">
      <c r="C582" s="13"/>
      <c r="D582" s="13"/>
    </row>
    <row r="583" spans="3:4" ht="12.75" customHeight="1">
      <c r="C583" s="13"/>
      <c r="D583" s="13"/>
    </row>
    <row r="584" spans="3:4" ht="12.75" customHeight="1">
      <c r="C584" s="13"/>
      <c r="D584" s="13"/>
    </row>
    <row r="585" spans="3:4" ht="12.75" customHeight="1">
      <c r="C585" s="13"/>
      <c r="D585" s="13"/>
    </row>
    <row r="586" spans="3:4" ht="12.75" customHeight="1">
      <c r="C586" s="13"/>
      <c r="D586" s="13"/>
    </row>
    <row r="587" spans="3:4" ht="12.75" customHeight="1">
      <c r="C587" s="13"/>
      <c r="D587" s="13"/>
    </row>
    <row r="588" spans="3:4" ht="12.75" customHeight="1">
      <c r="C588" s="13"/>
      <c r="D588" s="13"/>
    </row>
    <row r="589" spans="3:4" ht="12.75" customHeight="1">
      <c r="C589" s="13"/>
      <c r="D589" s="13"/>
    </row>
    <row r="590" spans="3:4" ht="12.75" customHeight="1">
      <c r="C590" s="13"/>
      <c r="D590" s="13"/>
    </row>
    <row r="591" spans="3:4" ht="12.75" customHeight="1">
      <c r="C591" s="13"/>
      <c r="D591" s="13"/>
    </row>
    <row r="592" spans="3:4" ht="12.75" customHeight="1">
      <c r="C592" s="13"/>
      <c r="D592" s="13"/>
    </row>
    <row r="593" spans="3:4" ht="12.75" customHeight="1">
      <c r="C593" s="13"/>
      <c r="D593" s="13"/>
    </row>
    <row r="594" spans="3:4" ht="12.75" customHeight="1">
      <c r="C594" s="13"/>
      <c r="D594" s="13"/>
    </row>
    <row r="595" spans="3:4" ht="12.75" customHeight="1">
      <c r="C595" s="13"/>
      <c r="D595" s="13"/>
    </row>
    <row r="596" spans="3:4" ht="12.75" customHeight="1">
      <c r="C596" s="13"/>
      <c r="D596" s="13"/>
    </row>
    <row r="597" spans="3:4" ht="12.75" customHeight="1">
      <c r="C597" s="13"/>
      <c r="D597" s="13"/>
    </row>
    <row r="598" spans="3:4" ht="12.75" customHeight="1">
      <c r="C598" s="13"/>
      <c r="D598" s="13"/>
    </row>
    <row r="599" spans="3:4" ht="12.75" customHeight="1">
      <c r="C599" s="13"/>
      <c r="D599" s="13"/>
    </row>
    <row r="600" spans="3:4" ht="12.75" customHeight="1">
      <c r="C600" s="13"/>
      <c r="D600" s="13"/>
    </row>
    <row r="601" spans="3:4" ht="12.75" customHeight="1">
      <c r="C601" s="13"/>
      <c r="D601" s="13"/>
    </row>
    <row r="602" spans="3:4" ht="12.75" customHeight="1">
      <c r="C602" s="13"/>
      <c r="D602" s="13"/>
    </row>
    <row r="603" spans="3:4" ht="12.75" customHeight="1">
      <c r="C603" s="13"/>
      <c r="D603" s="13"/>
    </row>
    <row r="604" spans="3:4" ht="12.75" customHeight="1">
      <c r="C604" s="13"/>
      <c r="D604" s="13"/>
    </row>
    <row r="605" spans="3:4" ht="12.75" customHeight="1">
      <c r="C605" s="13"/>
      <c r="D605" s="13"/>
    </row>
    <row r="606" spans="3:4" ht="12.75" customHeight="1">
      <c r="C606" s="13"/>
      <c r="D606" s="13"/>
    </row>
    <row r="607" spans="3:4" ht="12.75" customHeight="1">
      <c r="C607" s="13"/>
      <c r="D607" s="13"/>
    </row>
    <row r="608" spans="3:4" ht="12.75" customHeight="1">
      <c r="C608" s="13"/>
      <c r="D608" s="13"/>
    </row>
    <row r="609" spans="3:4" ht="12.75" customHeight="1">
      <c r="C609" s="13"/>
      <c r="D609" s="13"/>
    </row>
    <row r="610" spans="3:4" ht="12.75" customHeight="1">
      <c r="C610" s="13"/>
      <c r="D610" s="13"/>
    </row>
    <row r="611" spans="3:4" ht="12.75" customHeight="1">
      <c r="C611" s="13"/>
      <c r="D611" s="13"/>
    </row>
    <row r="612" spans="3:4" ht="12.75" customHeight="1">
      <c r="C612" s="13"/>
      <c r="D612" s="13"/>
    </row>
    <row r="613" spans="3:4" ht="12.75" customHeight="1">
      <c r="C613" s="13"/>
      <c r="D613" s="13"/>
    </row>
    <row r="614" spans="3:4" ht="12.75" customHeight="1">
      <c r="C614" s="13"/>
      <c r="D614" s="13"/>
    </row>
    <row r="615" spans="3:4" ht="12.75" customHeight="1">
      <c r="C615" s="13"/>
      <c r="D615" s="13"/>
    </row>
    <row r="616" spans="3:4" ht="12.75" customHeight="1">
      <c r="C616" s="13"/>
      <c r="D616" s="13"/>
    </row>
    <row r="617" spans="3:4" ht="12.75" customHeight="1">
      <c r="C617" s="13"/>
      <c r="D617" s="13"/>
    </row>
    <row r="618" spans="3:4" ht="12.75" customHeight="1">
      <c r="C618" s="13"/>
      <c r="D618" s="13"/>
    </row>
    <row r="619" spans="3:4" ht="12.75" customHeight="1">
      <c r="C619" s="13"/>
      <c r="D619" s="13"/>
    </row>
    <row r="620" spans="3:4" ht="12.75" customHeight="1">
      <c r="C620" s="13"/>
      <c r="D620" s="13"/>
    </row>
    <row r="621" spans="3:4" ht="12.75" customHeight="1">
      <c r="C621" s="13"/>
      <c r="D621" s="13"/>
    </row>
    <row r="622" spans="3:4" ht="12.75" customHeight="1">
      <c r="C622" s="13"/>
      <c r="D622" s="13"/>
    </row>
    <row r="623" spans="3:4" ht="12.75" customHeight="1">
      <c r="C623" s="13"/>
      <c r="D623" s="13"/>
    </row>
    <row r="624" spans="3:4" ht="12.75" customHeight="1">
      <c r="C624" s="13"/>
      <c r="D624" s="13"/>
    </row>
    <row r="625" spans="3:4" ht="12.75" customHeight="1">
      <c r="C625" s="13"/>
      <c r="D625" s="13"/>
    </row>
    <row r="626" spans="3:4" ht="12.75" customHeight="1">
      <c r="C626" s="13"/>
      <c r="D626" s="13"/>
    </row>
    <row r="627" spans="3:4" ht="12.75" customHeight="1">
      <c r="C627" s="13"/>
      <c r="D627" s="13"/>
    </row>
    <row r="628" spans="3:4" ht="12.75" customHeight="1">
      <c r="C628" s="13"/>
      <c r="D628" s="13"/>
    </row>
    <row r="629" spans="3:4" ht="12.75" customHeight="1">
      <c r="C629" s="13"/>
      <c r="D629" s="13"/>
    </row>
    <row r="630" spans="3:4" ht="12.75" customHeight="1">
      <c r="C630" s="13"/>
      <c r="D630" s="13"/>
    </row>
    <row r="631" spans="3:4" ht="12.75" customHeight="1">
      <c r="C631" s="13"/>
      <c r="D631" s="13"/>
    </row>
    <row r="632" spans="3:4" ht="12.75" customHeight="1">
      <c r="C632" s="13"/>
      <c r="D632" s="13"/>
    </row>
    <row r="633" spans="3:4" ht="12.75" customHeight="1">
      <c r="C633" s="13"/>
      <c r="D633" s="13"/>
    </row>
    <row r="634" spans="3:4" ht="12.75" customHeight="1">
      <c r="C634" s="13"/>
      <c r="D634" s="13"/>
    </row>
    <row r="635" spans="3:4" ht="12.75" customHeight="1">
      <c r="C635" s="13"/>
      <c r="D635" s="13"/>
    </row>
    <row r="636" spans="3:4" ht="12.75" customHeight="1">
      <c r="C636" s="13"/>
      <c r="D636" s="13"/>
    </row>
    <row r="637" spans="3:4" ht="12.75" customHeight="1">
      <c r="C637" s="13"/>
      <c r="D637" s="13"/>
    </row>
    <row r="638" spans="3:4" ht="12.75" customHeight="1">
      <c r="C638" s="13"/>
      <c r="D638" s="13"/>
    </row>
    <row r="639" spans="3:4" ht="12.75" customHeight="1">
      <c r="C639" s="13"/>
      <c r="D639" s="13"/>
    </row>
    <row r="640" spans="3:4" ht="12.75" customHeight="1">
      <c r="C640" s="13"/>
      <c r="D640" s="13"/>
    </row>
    <row r="641" spans="3:4" ht="12.75" customHeight="1">
      <c r="C641" s="13"/>
      <c r="D641" s="13"/>
    </row>
    <row r="642" spans="3:4" ht="12.75" customHeight="1">
      <c r="C642" s="13"/>
      <c r="D642" s="13"/>
    </row>
    <row r="643" spans="3:4" ht="12.75" customHeight="1">
      <c r="C643" s="13"/>
      <c r="D643" s="13"/>
    </row>
    <row r="644" spans="3:4" ht="12.75" customHeight="1">
      <c r="C644" s="13"/>
      <c r="D644" s="13"/>
    </row>
    <row r="645" spans="3:4" ht="12.75" customHeight="1">
      <c r="C645" s="13"/>
      <c r="D645" s="13"/>
    </row>
    <row r="646" spans="3:4" ht="12.75" customHeight="1">
      <c r="C646" s="13"/>
      <c r="D646" s="13"/>
    </row>
    <row r="647" spans="3:4" ht="12.75" customHeight="1">
      <c r="C647" s="13"/>
      <c r="D647" s="13"/>
    </row>
    <row r="648" spans="3:4" ht="12.75" customHeight="1">
      <c r="C648" s="13"/>
      <c r="D648" s="13"/>
    </row>
    <row r="649" spans="3:4" ht="12.75" customHeight="1">
      <c r="C649" s="13"/>
      <c r="D649" s="13"/>
    </row>
    <row r="650" spans="3:4" ht="12.75" customHeight="1">
      <c r="C650" s="13"/>
      <c r="D650" s="13"/>
    </row>
    <row r="651" spans="3:4" ht="12.75" customHeight="1">
      <c r="C651" s="13"/>
      <c r="D651" s="13"/>
    </row>
    <row r="652" spans="3:4" ht="12.75" customHeight="1">
      <c r="C652" s="13"/>
      <c r="D652" s="13"/>
    </row>
    <row r="653" spans="3:4" ht="12.75" customHeight="1">
      <c r="C653" s="13"/>
      <c r="D653" s="13"/>
    </row>
    <row r="654" spans="3:4" ht="12.75" customHeight="1">
      <c r="C654" s="13"/>
      <c r="D654" s="13"/>
    </row>
    <row r="655" spans="3:4" ht="12.75" customHeight="1">
      <c r="C655" s="13"/>
      <c r="D655" s="13"/>
    </row>
    <row r="656" spans="3:4" ht="12.75" customHeight="1">
      <c r="C656" s="13"/>
      <c r="D656" s="13"/>
    </row>
    <row r="657" spans="3:4" ht="12.75" customHeight="1">
      <c r="C657" s="13"/>
      <c r="D657" s="13"/>
    </row>
    <row r="658" spans="3:4" ht="12.75" customHeight="1">
      <c r="C658" s="13"/>
      <c r="D658" s="13"/>
    </row>
    <row r="659" spans="3:4" ht="12.75" customHeight="1">
      <c r="C659" s="13"/>
      <c r="D659" s="13"/>
    </row>
    <row r="660" spans="3:4" ht="12.75" customHeight="1">
      <c r="C660" s="13"/>
      <c r="D660" s="13"/>
    </row>
    <row r="661" spans="3:4" ht="12.75" customHeight="1">
      <c r="C661" s="13"/>
      <c r="D661" s="13"/>
    </row>
    <row r="662" spans="3:4" ht="12.75" customHeight="1">
      <c r="C662" s="13"/>
      <c r="D662" s="13"/>
    </row>
    <row r="663" spans="3:4" ht="12.75" customHeight="1">
      <c r="C663" s="13"/>
      <c r="D663" s="13"/>
    </row>
    <row r="664" spans="3:4" ht="12.75" customHeight="1">
      <c r="C664" s="13"/>
      <c r="D664" s="13"/>
    </row>
    <row r="665" spans="3:4" ht="12.75" customHeight="1">
      <c r="C665" s="13"/>
      <c r="D665" s="13"/>
    </row>
    <row r="666" spans="3:4" ht="12.75" customHeight="1">
      <c r="C666" s="13"/>
      <c r="D666" s="13"/>
    </row>
    <row r="667" spans="3:4" ht="12.75" customHeight="1">
      <c r="C667" s="13"/>
      <c r="D667" s="13"/>
    </row>
    <row r="668" spans="3:4" ht="12.75" customHeight="1">
      <c r="C668" s="13"/>
      <c r="D668" s="13"/>
    </row>
    <row r="669" spans="3:4" ht="12.75" customHeight="1">
      <c r="C669" s="13"/>
      <c r="D669" s="13"/>
    </row>
    <row r="670" spans="3:4" ht="12.75" customHeight="1">
      <c r="C670" s="13"/>
      <c r="D670" s="13"/>
    </row>
    <row r="671" spans="3:4" ht="12.75" customHeight="1">
      <c r="C671" s="13"/>
      <c r="D671" s="13"/>
    </row>
    <row r="672" spans="3:4" ht="12.75" customHeight="1">
      <c r="C672" s="13"/>
      <c r="D672" s="13"/>
    </row>
    <row r="673" spans="3:4" ht="12.75" customHeight="1">
      <c r="C673" s="13"/>
      <c r="D673" s="13"/>
    </row>
    <row r="674" spans="3:4" ht="12.75" customHeight="1">
      <c r="C674" s="13"/>
      <c r="D674" s="13"/>
    </row>
    <row r="675" spans="3:4" ht="12.75" customHeight="1">
      <c r="C675" s="13"/>
      <c r="D675" s="13"/>
    </row>
    <row r="676" spans="3:4" ht="12.75" customHeight="1">
      <c r="C676" s="13"/>
      <c r="D676" s="13"/>
    </row>
    <row r="677" spans="3:4" ht="12.75" customHeight="1">
      <c r="C677" s="13"/>
      <c r="D677" s="13"/>
    </row>
    <row r="678" spans="3:4" ht="12.75" customHeight="1">
      <c r="C678" s="13"/>
      <c r="D678" s="13"/>
    </row>
    <row r="679" spans="3:4" ht="12.75" customHeight="1">
      <c r="C679" s="13"/>
      <c r="D679" s="13"/>
    </row>
    <row r="680" spans="3:4" ht="12.75" customHeight="1">
      <c r="C680" s="13"/>
      <c r="D680" s="13"/>
    </row>
    <row r="681" spans="3:4" ht="12.75" customHeight="1">
      <c r="C681" s="13"/>
      <c r="D681" s="13"/>
    </row>
    <row r="682" spans="3:4" ht="12.75" customHeight="1">
      <c r="C682" s="13"/>
      <c r="D682" s="13"/>
    </row>
    <row r="683" spans="3:4" ht="12.75" customHeight="1">
      <c r="C683" s="13"/>
      <c r="D683" s="13"/>
    </row>
    <row r="684" spans="3:4" ht="12.75" customHeight="1">
      <c r="C684" s="13"/>
      <c r="D684" s="13"/>
    </row>
    <row r="685" spans="3:4" ht="12.75" customHeight="1">
      <c r="C685" s="13"/>
      <c r="D685" s="13"/>
    </row>
    <row r="686" spans="3:4" ht="12.75" customHeight="1">
      <c r="C686" s="13"/>
      <c r="D686" s="13"/>
    </row>
    <row r="687" spans="3:4" ht="12.75" customHeight="1">
      <c r="C687" s="13"/>
      <c r="D687" s="13"/>
    </row>
    <row r="688" spans="3:4" ht="12.75" customHeight="1">
      <c r="C688" s="13"/>
      <c r="D688" s="13"/>
    </row>
    <row r="689" spans="3:4" ht="12.75" customHeight="1">
      <c r="C689" s="13"/>
      <c r="D689" s="13"/>
    </row>
    <row r="690" spans="3:4" ht="12.75" customHeight="1">
      <c r="C690" s="13"/>
      <c r="D690" s="13"/>
    </row>
    <row r="691" spans="3:4" ht="12.75" customHeight="1">
      <c r="C691" s="13"/>
      <c r="D691" s="13"/>
    </row>
    <row r="692" spans="3:4" ht="12.75" customHeight="1">
      <c r="C692" s="13"/>
      <c r="D692" s="13"/>
    </row>
    <row r="693" spans="3:4" ht="12.75" customHeight="1">
      <c r="C693" s="13"/>
      <c r="D693" s="13"/>
    </row>
    <row r="694" spans="3:4" ht="12.75" customHeight="1">
      <c r="C694" s="13"/>
      <c r="D694" s="13"/>
    </row>
    <row r="695" spans="3:4" ht="12.75" customHeight="1">
      <c r="C695" s="13"/>
      <c r="D695" s="13"/>
    </row>
    <row r="696" spans="3:4" ht="12.75" customHeight="1">
      <c r="C696" s="13"/>
      <c r="D696" s="13"/>
    </row>
    <row r="697" spans="3:4" ht="12.75" customHeight="1">
      <c r="C697" s="13"/>
      <c r="D697" s="13"/>
    </row>
    <row r="698" spans="3:4" ht="12.75" customHeight="1">
      <c r="C698" s="13"/>
      <c r="D698" s="13"/>
    </row>
    <row r="699" spans="3:4" ht="12.75" customHeight="1">
      <c r="C699" s="13"/>
      <c r="D699" s="13"/>
    </row>
    <row r="700" spans="3:4" ht="12.75" customHeight="1">
      <c r="C700" s="13"/>
      <c r="D700" s="13"/>
    </row>
    <row r="701" spans="3:4" ht="12.75" customHeight="1">
      <c r="C701" s="13"/>
      <c r="D701" s="13"/>
    </row>
    <row r="702" spans="3:4" ht="12.75" customHeight="1">
      <c r="C702" s="13"/>
      <c r="D702" s="13"/>
    </row>
    <row r="703" spans="3:4" ht="12.75" customHeight="1">
      <c r="C703" s="13"/>
      <c r="D703" s="13"/>
    </row>
    <row r="704" spans="3:4" ht="12.75" customHeight="1">
      <c r="C704" s="13"/>
      <c r="D704" s="13"/>
    </row>
    <row r="705" spans="3:4" ht="12.75" customHeight="1">
      <c r="C705" s="13"/>
      <c r="D705" s="13"/>
    </row>
    <row r="706" spans="3:4" ht="12.75" customHeight="1">
      <c r="C706" s="13"/>
      <c r="D706" s="13"/>
    </row>
    <row r="707" spans="3:4" ht="12.75" customHeight="1">
      <c r="C707" s="13"/>
      <c r="D707" s="13"/>
    </row>
    <row r="708" spans="3:4" ht="12.75" customHeight="1">
      <c r="C708" s="13"/>
      <c r="D708" s="13"/>
    </row>
    <row r="709" spans="3:4" ht="12.75" customHeight="1">
      <c r="C709" s="13"/>
      <c r="D709" s="13"/>
    </row>
    <row r="710" spans="3:4" ht="12.75" customHeight="1">
      <c r="C710" s="13"/>
      <c r="D710" s="13"/>
    </row>
    <row r="711" spans="3:4" ht="12.75" customHeight="1">
      <c r="C711" s="13"/>
      <c r="D711" s="13"/>
    </row>
    <row r="712" spans="3:4" ht="12.75" customHeight="1">
      <c r="C712" s="13"/>
      <c r="D712" s="13"/>
    </row>
    <row r="713" spans="3:4" ht="12.75" customHeight="1">
      <c r="C713" s="13"/>
      <c r="D713" s="13"/>
    </row>
    <row r="714" spans="3:4" ht="12.75" customHeight="1">
      <c r="C714" s="13"/>
      <c r="D714" s="13"/>
    </row>
    <row r="715" spans="3:4" ht="12.75" customHeight="1">
      <c r="C715" s="13"/>
      <c r="D715" s="13"/>
    </row>
    <row r="716" spans="3:4" ht="12.75" customHeight="1">
      <c r="C716" s="13"/>
      <c r="D716" s="13"/>
    </row>
    <row r="717" spans="3:4" ht="12.75" customHeight="1">
      <c r="C717" s="13"/>
      <c r="D717" s="13"/>
    </row>
    <row r="718" spans="3:4" ht="12.75" customHeight="1">
      <c r="C718" s="13"/>
      <c r="D718" s="13"/>
    </row>
    <row r="719" spans="3:4" ht="12.75" customHeight="1">
      <c r="C719" s="13"/>
      <c r="D719" s="13"/>
    </row>
    <row r="720" spans="3:4" ht="12.75" customHeight="1">
      <c r="C720" s="13"/>
      <c r="D720" s="13"/>
    </row>
    <row r="721" spans="3:4" ht="12.75" customHeight="1">
      <c r="C721" s="13"/>
      <c r="D721" s="13"/>
    </row>
    <row r="722" spans="3:4" ht="12.75" customHeight="1">
      <c r="C722" s="13"/>
      <c r="D722" s="13"/>
    </row>
    <row r="723" spans="3:4" ht="12.75" customHeight="1">
      <c r="C723" s="13"/>
      <c r="D723" s="13"/>
    </row>
    <row r="724" spans="3:4" ht="12.75" customHeight="1">
      <c r="C724" s="13"/>
      <c r="D724" s="13"/>
    </row>
    <row r="725" spans="3:4" ht="12.75" customHeight="1">
      <c r="C725" s="13"/>
      <c r="D725" s="13"/>
    </row>
    <row r="726" spans="3:4" ht="12.75" customHeight="1">
      <c r="C726" s="13"/>
      <c r="D726" s="13"/>
    </row>
    <row r="727" spans="3:4" ht="12.75" customHeight="1">
      <c r="C727" s="13"/>
      <c r="D727" s="13"/>
    </row>
    <row r="728" spans="3:4" ht="12.75" customHeight="1"/>
    <row r="729" spans="3:4" ht="12.75" customHeight="1"/>
    <row r="730" spans="3:4" ht="12.75" customHeight="1"/>
    <row r="731" spans="3:4" ht="12.75" customHeight="1"/>
    <row r="732" spans="3:4" ht="12.75" customHeight="1"/>
    <row r="733" spans="3:4" ht="12.75" customHeight="1"/>
    <row r="734" spans="3:4" ht="12.75" customHeight="1"/>
    <row r="735" spans="3:4" ht="12.75" customHeight="1"/>
    <row r="736" spans="3:4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</sheetData>
  <sortState xmlns:xlrd2="http://schemas.microsoft.com/office/spreadsheetml/2017/richdata2" ref="A21:AG92">
    <sortCondition ref="C21:C9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4"/>
  <sheetViews>
    <sheetView topLeftCell="A43" workbookViewId="0">
      <selection activeCell="A33" sqref="A33:D85"/>
    </sheetView>
  </sheetViews>
  <sheetFormatPr defaultRowHeight="12.75"/>
  <cols>
    <col min="1" max="1" width="19.7109375" style="13" customWidth="1"/>
    <col min="2" max="2" width="4.42578125" style="17" customWidth="1"/>
    <col min="3" max="3" width="12.7109375" style="13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3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35" t="s">
        <v>56</v>
      </c>
      <c r="I1" s="36" t="s">
        <v>57</v>
      </c>
      <c r="J1" s="37" t="s">
        <v>58</v>
      </c>
    </row>
    <row r="2" spans="1:16">
      <c r="I2" s="38" t="s">
        <v>59</v>
      </c>
      <c r="J2" s="39" t="s">
        <v>60</v>
      </c>
    </row>
    <row r="3" spans="1:16">
      <c r="A3" s="40" t="s">
        <v>61</v>
      </c>
      <c r="I3" s="38" t="s">
        <v>62</v>
      </c>
      <c r="J3" s="39" t="s">
        <v>63</v>
      </c>
    </row>
    <row r="4" spans="1:16">
      <c r="I4" s="38" t="s">
        <v>64</v>
      </c>
      <c r="J4" s="39" t="s">
        <v>63</v>
      </c>
    </row>
    <row r="5" spans="1:16" ht="13.5" thickBot="1">
      <c r="I5" s="41" t="s">
        <v>37</v>
      </c>
      <c r="J5" s="42" t="s">
        <v>65</v>
      </c>
    </row>
    <row r="10" spans="1:16" ht="13.5" thickBot="1"/>
    <row r="11" spans="1:16" ht="12.75" customHeight="1" thickBot="1">
      <c r="A11" s="13" t="str">
        <f t="shared" ref="A11:A42" si="0">P11</f>
        <v> MSAI 37.379 </v>
      </c>
      <c r="B11" s="5" t="str">
        <f t="shared" ref="B11:B42" si="1">IF(H11=INT(H11),"I","II")</f>
        <v>I</v>
      </c>
      <c r="C11" s="13">
        <f t="shared" ref="C11:C42" si="2">1*G11</f>
        <v>36820.466500000002</v>
      </c>
      <c r="D11" s="17" t="str">
        <f t="shared" ref="D11:D42" si="3">VLOOKUP(F11,I$1:J$5,2,FALSE)</f>
        <v>vis</v>
      </c>
      <c r="E11" s="43">
        <f>VLOOKUP(C11,Active!C$21:E$973,3,FALSE)</f>
        <v>0</v>
      </c>
      <c r="F11" s="5" t="s">
        <v>37</v>
      </c>
      <c r="G11" s="17" t="str">
        <f t="shared" ref="G11:G42" si="4">MID(I11,3,LEN(I11)-3)</f>
        <v>36820.4665</v>
      </c>
      <c r="H11" s="13">
        <f t="shared" ref="H11:H42" si="5">1*K11</f>
        <v>0</v>
      </c>
      <c r="I11" s="44" t="s">
        <v>183</v>
      </c>
      <c r="J11" s="45" t="s">
        <v>184</v>
      </c>
      <c r="K11" s="44">
        <v>0</v>
      </c>
      <c r="L11" s="44" t="s">
        <v>185</v>
      </c>
      <c r="M11" s="45" t="s">
        <v>186</v>
      </c>
      <c r="N11" s="45" t="s">
        <v>187</v>
      </c>
      <c r="O11" s="46" t="s">
        <v>188</v>
      </c>
      <c r="P11" s="46" t="s">
        <v>189</v>
      </c>
    </row>
    <row r="12" spans="1:16" ht="12.75" customHeight="1" thickBot="1">
      <c r="A12" s="13" t="str">
        <f t="shared" si="0"/>
        <v>BAVM 18 </v>
      </c>
      <c r="B12" s="5" t="str">
        <f t="shared" si="1"/>
        <v>II</v>
      </c>
      <c r="C12" s="13">
        <f t="shared" si="2"/>
        <v>39027.42</v>
      </c>
      <c r="D12" s="17" t="str">
        <f t="shared" si="3"/>
        <v>vis</v>
      </c>
      <c r="E12" s="43">
        <f>VLOOKUP(C12,Active!C$21:E$973,3,FALSE)</f>
        <v>261.50219171180498</v>
      </c>
      <c r="F12" s="5" t="s">
        <v>37</v>
      </c>
      <c r="G12" s="17" t="str">
        <f t="shared" si="4"/>
        <v>39027.420</v>
      </c>
      <c r="H12" s="13">
        <f t="shared" si="5"/>
        <v>261.5</v>
      </c>
      <c r="I12" s="44" t="s">
        <v>196</v>
      </c>
      <c r="J12" s="45" t="s">
        <v>197</v>
      </c>
      <c r="K12" s="44">
        <v>261.5</v>
      </c>
      <c r="L12" s="44" t="s">
        <v>198</v>
      </c>
      <c r="M12" s="45" t="s">
        <v>199</v>
      </c>
      <c r="N12" s="45"/>
      <c r="O12" s="46" t="s">
        <v>200</v>
      </c>
      <c r="P12" s="47" t="s">
        <v>201</v>
      </c>
    </row>
    <row r="13" spans="1:16" ht="12.75" customHeight="1" thickBot="1">
      <c r="A13" s="13" t="str">
        <f t="shared" si="0"/>
        <v>BAVM 18 </v>
      </c>
      <c r="B13" s="5" t="str">
        <f t="shared" si="1"/>
        <v>II</v>
      </c>
      <c r="C13" s="13">
        <f t="shared" si="2"/>
        <v>39044.286</v>
      </c>
      <c r="D13" s="17" t="str">
        <f t="shared" si="3"/>
        <v>vis</v>
      </c>
      <c r="E13" s="43">
        <f>VLOOKUP(C13,Active!C$21:E$973,3,FALSE)</f>
        <v>263.50064612664056</v>
      </c>
      <c r="F13" s="5" t="s">
        <v>37</v>
      </c>
      <c r="G13" s="17" t="str">
        <f t="shared" si="4"/>
        <v>39044.286</v>
      </c>
      <c r="H13" s="13">
        <f t="shared" si="5"/>
        <v>263.5</v>
      </c>
      <c r="I13" s="44" t="s">
        <v>202</v>
      </c>
      <c r="J13" s="45" t="s">
        <v>203</v>
      </c>
      <c r="K13" s="44">
        <v>263.5</v>
      </c>
      <c r="L13" s="44" t="s">
        <v>204</v>
      </c>
      <c r="M13" s="45" t="s">
        <v>199</v>
      </c>
      <c r="N13" s="45"/>
      <c r="O13" s="46" t="s">
        <v>200</v>
      </c>
      <c r="P13" s="47" t="s">
        <v>201</v>
      </c>
    </row>
    <row r="14" spans="1:16" ht="12.75" customHeight="1" thickBot="1">
      <c r="A14" s="13" t="str">
        <f t="shared" si="0"/>
        <v> ASS 32.287 </v>
      </c>
      <c r="B14" s="5" t="str">
        <f t="shared" si="1"/>
        <v>I</v>
      </c>
      <c r="C14" s="13">
        <f t="shared" si="2"/>
        <v>40525.332999999999</v>
      </c>
      <c r="D14" s="17" t="str">
        <f t="shared" si="3"/>
        <v>vis</v>
      </c>
      <c r="E14" s="43">
        <f>VLOOKUP(C14,Active!C$21:E$973,3,FALSE)</f>
        <v>438.99008735328806</v>
      </c>
      <c r="F14" s="5" t="s">
        <v>37</v>
      </c>
      <c r="G14" s="17" t="str">
        <f t="shared" si="4"/>
        <v>40525.333</v>
      </c>
      <c r="H14" s="13">
        <f t="shared" si="5"/>
        <v>439</v>
      </c>
      <c r="I14" s="44" t="s">
        <v>205</v>
      </c>
      <c r="J14" s="45" t="s">
        <v>206</v>
      </c>
      <c r="K14" s="44">
        <v>439</v>
      </c>
      <c r="L14" s="44" t="s">
        <v>151</v>
      </c>
      <c r="M14" s="45" t="s">
        <v>186</v>
      </c>
      <c r="N14" s="45" t="s">
        <v>187</v>
      </c>
      <c r="O14" s="46" t="s">
        <v>207</v>
      </c>
      <c r="P14" s="46" t="s">
        <v>208</v>
      </c>
    </row>
    <row r="15" spans="1:16" ht="12.75" customHeight="1" thickBot="1">
      <c r="A15" s="13" t="str">
        <f t="shared" si="0"/>
        <v> ASS 32.287 </v>
      </c>
      <c r="B15" s="5" t="str">
        <f t="shared" si="1"/>
        <v>I</v>
      </c>
      <c r="C15" s="13">
        <f t="shared" si="2"/>
        <v>40542.214</v>
      </c>
      <c r="D15" s="17" t="str">
        <f t="shared" si="3"/>
        <v>vis</v>
      </c>
      <c r="E15" s="43">
        <f>VLOOKUP(C15,Active!C$21:E$973,3,FALSE)</f>
        <v>440.99031911996883</v>
      </c>
      <c r="F15" s="5" t="s">
        <v>37</v>
      </c>
      <c r="G15" s="17" t="str">
        <f t="shared" si="4"/>
        <v>40542.214</v>
      </c>
      <c r="H15" s="13">
        <f t="shared" si="5"/>
        <v>441</v>
      </c>
      <c r="I15" s="44" t="s">
        <v>209</v>
      </c>
      <c r="J15" s="45" t="s">
        <v>210</v>
      </c>
      <c r="K15" s="44">
        <v>441</v>
      </c>
      <c r="L15" s="44" t="s">
        <v>211</v>
      </c>
      <c r="M15" s="45" t="s">
        <v>186</v>
      </c>
      <c r="N15" s="45" t="s">
        <v>187</v>
      </c>
      <c r="O15" s="46" t="s">
        <v>207</v>
      </c>
      <c r="P15" s="46" t="s">
        <v>208</v>
      </c>
    </row>
    <row r="16" spans="1:16" ht="12.75" customHeight="1" thickBot="1">
      <c r="A16" s="13" t="str">
        <f t="shared" si="0"/>
        <v> ASS 32.287 </v>
      </c>
      <c r="B16" s="5" t="str">
        <f t="shared" si="1"/>
        <v>II</v>
      </c>
      <c r="C16" s="13">
        <f t="shared" si="2"/>
        <v>40909.328000000001</v>
      </c>
      <c r="D16" s="17" t="str">
        <f t="shared" si="3"/>
        <v>vis</v>
      </c>
      <c r="E16" s="43">
        <f>VLOOKUP(C16,Active!C$21:E$973,3,FALSE)</f>
        <v>484.48970214189842</v>
      </c>
      <c r="F16" s="5" t="s">
        <v>37</v>
      </c>
      <c r="G16" s="17" t="str">
        <f t="shared" si="4"/>
        <v>40909.328</v>
      </c>
      <c r="H16" s="13">
        <f t="shared" si="5"/>
        <v>484.5</v>
      </c>
      <c r="I16" s="44" t="s">
        <v>212</v>
      </c>
      <c r="J16" s="45" t="s">
        <v>213</v>
      </c>
      <c r="K16" s="44">
        <v>484.5</v>
      </c>
      <c r="L16" s="44" t="s">
        <v>214</v>
      </c>
      <c r="M16" s="45" t="s">
        <v>186</v>
      </c>
      <c r="N16" s="45" t="s">
        <v>187</v>
      </c>
      <c r="O16" s="46" t="s">
        <v>207</v>
      </c>
      <c r="P16" s="46" t="s">
        <v>208</v>
      </c>
    </row>
    <row r="17" spans="1:16" ht="12.75" customHeight="1" thickBot="1">
      <c r="A17" s="13" t="str">
        <f t="shared" si="0"/>
        <v> ASS 32.287 </v>
      </c>
      <c r="B17" s="5" t="str">
        <f t="shared" si="1"/>
        <v>II</v>
      </c>
      <c r="C17" s="13">
        <f t="shared" si="2"/>
        <v>40926.201000000001</v>
      </c>
      <c r="D17" s="17" t="str">
        <f t="shared" si="3"/>
        <v>vis</v>
      </c>
      <c r="E17" s="43">
        <f>VLOOKUP(C17,Active!C$21:E$973,3,FALSE)</f>
        <v>486.48898598759484</v>
      </c>
      <c r="F17" s="5" t="s">
        <v>37</v>
      </c>
      <c r="G17" s="17" t="str">
        <f t="shared" si="4"/>
        <v>40926.201</v>
      </c>
      <c r="H17" s="13">
        <f t="shared" si="5"/>
        <v>486.5</v>
      </c>
      <c r="I17" s="44" t="s">
        <v>215</v>
      </c>
      <c r="J17" s="45" t="s">
        <v>216</v>
      </c>
      <c r="K17" s="44">
        <v>486.5</v>
      </c>
      <c r="L17" s="44" t="s">
        <v>151</v>
      </c>
      <c r="M17" s="45" t="s">
        <v>186</v>
      </c>
      <c r="N17" s="45" t="s">
        <v>187</v>
      </c>
      <c r="O17" s="46" t="s">
        <v>207</v>
      </c>
      <c r="P17" s="46" t="s">
        <v>208</v>
      </c>
    </row>
    <row r="18" spans="1:16" ht="12.75" customHeight="1" thickBot="1">
      <c r="A18" s="13" t="str">
        <f t="shared" si="0"/>
        <v> VSSC 58.16 </v>
      </c>
      <c r="B18" s="5" t="str">
        <f t="shared" si="1"/>
        <v>II</v>
      </c>
      <c r="C18" s="13">
        <f t="shared" si="2"/>
        <v>42985.46</v>
      </c>
      <c r="D18" s="17" t="str">
        <f t="shared" si="3"/>
        <v>vis</v>
      </c>
      <c r="E18" s="43">
        <f>VLOOKUP(C18,Active!C$21:E$973,3,FALSE)</f>
        <v>730.49083822519765</v>
      </c>
      <c r="F18" s="5" t="s">
        <v>37</v>
      </c>
      <c r="G18" s="17" t="str">
        <f t="shared" si="4"/>
        <v>42985.460</v>
      </c>
      <c r="H18" s="13">
        <f t="shared" si="5"/>
        <v>730.5</v>
      </c>
      <c r="I18" s="44" t="s">
        <v>221</v>
      </c>
      <c r="J18" s="45" t="s">
        <v>222</v>
      </c>
      <c r="K18" s="44">
        <v>730.5</v>
      </c>
      <c r="L18" s="44" t="s">
        <v>223</v>
      </c>
      <c r="M18" s="45" t="s">
        <v>199</v>
      </c>
      <c r="N18" s="45"/>
      <c r="O18" s="46" t="s">
        <v>224</v>
      </c>
      <c r="P18" s="46" t="s">
        <v>225</v>
      </c>
    </row>
    <row r="19" spans="1:16" ht="12.75" customHeight="1" thickBot="1">
      <c r="A19" s="13" t="str">
        <f t="shared" si="0"/>
        <v> VSSC 58.16 </v>
      </c>
      <c r="B19" s="5" t="str">
        <f t="shared" si="1"/>
        <v>I</v>
      </c>
      <c r="C19" s="13">
        <f t="shared" si="2"/>
        <v>43006.46</v>
      </c>
      <c r="D19" s="17" t="str">
        <f t="shared" si="3"/>
        <v>vis</v>
      </c>
      <c r="E19" s="43">
        <f>VLOOKUP(C19,Active!C$21:E$973,3,FALSE)</f>
        <v>732.9791308085928</v>
      </c>
      <c r="F19" s="5" t="s">
        <v>37</v>
      </c>
      <c r="G19" s="17" t="str">
        <f t="shared" si="4"/>
        <v>43006.460</v>
      </c>
      <c r="H19" s="13">
        <f t="shared" si="5"/>
        <v>733</v>
      </c>
      <c r="I19" s="44" t="s">
        <v>226</v>
      </c>
      <c r="J19" s="45" t="s">
        <v>227</v>
      </c>
      <c r="K19" s="44">
        <v>733</v>
      </c>
      <c r="L19" s="44" t="s">
        <v>228</v>
      </c>
      <c r="M19" s="45" t="s">
        <v>199</v>
      </c>
      <c r="N19" s="45"/>
      <c r="O19" s="46" t="s">
        <v>224</v>
      </c>
      <c r="P19" s="46" t="s">
        <v>225</v>
      </c>
    </row>
    <row r="20" spans="1:16" ht="12.75" customHeight="1" thickBot="1">
      <c r="A20" s="13" t="str">
        <f t="shared" si="0"/>
        <v> VSSC 58.16 </v>
      </c>
      <c r="B20" s="5" t="str">
        <f t="shared" si="1"/>
        <v>I</v>
      </c>
      <c r="C20" s="13">
        <f t="shared" si="2"/>
        <v>43099.353999999999</v>
      </c>
      <c r="D20" s="17" t="str">
        <f t="shared" si="3"/>
        <v>vis</v>
      </c>
      <c r="E20" s="43">
        <f>VLOOKUP(C20,Active!C$21:E$973,3,FALSE)</f>
        <v>743.98615229630263</v>
      </c>
      <c r="F20" s="5" t="s">
        <v>37</v>
      </c>
      <c r="G20" s="17" t="str">
        <f t="shared" si="4"/>
        <v>43099.354</v>
      </c>
      <c r="H20" s="13">
        <f t="shared" si="5"/>
        <v>744</v>
      </c>
      <c r="I20" s="44" t="s">
        <v>229</v>
      </c>
      <c r="J20" s="45" t="s">
        <v>230</v>
      </c>
      <c r="K20" s="44">
        <v>744</v>
      </c>
      <c r="L20" s="44" t="s">
        <v>231</v>
      </c>
      <c r="M20" s="45" t="s">
        <v>199</v>
      </c>
      <c r="N20" s="45"/>
      <c r="O20" s="46" t="s">
        <v>232</v>
      </c>
      <c r="P20" s="46" t="s">
        <v>225</v>
      </c>
    </row>
    <row r="21" spans="1:16" ht="12.75" customHeight="1" thickBot="1">
      <c r="A21" s="13" t="str">
        <f t="shared" si="0"/>
        <v> VSSC 58.16 </v>
      </c>
      <c r="B21" s="5" t="str">
        <f t="shared" si="1"/>
        <v>I</v>
      </c>
      <c r="C21" s="13">
        <f t="shared" si="2"/>
        <v>43141.47</v>
      </c>
      <c r="D21" s="17" t="str">
        <f t="shared" si="3"/>
        <v>vis</v>
      </c>
      <c r="E21" s="43">
        <f>VLOOKUP(C21,Active!C$21:E$973,3,FALSE)</f>
        <v>748.97648231736332</v>
      </c>
      <c r="F21" s="5" t="s">
        <v>37</v>
      </c>
      <c r="G21" s="17" t="str">
        <f t="shared" si="4"/>
        <v>43141.470</v>
      </c>
      <c r="H21" s="13">
        <f t="shared" si="5"/>
        <v>749</v>
      </c>
      <c r="I21" s="44" t="s">
        <v>233</v>
      </c>
      <c r="J21" s="45" t="s">
        <v>234</v>
      </c>
      <c r="K21" s="44">
        <v>749</v>
      </c>
      <c r="L21" s="44" t="s">
        <v>235</v>
      </c>
      <c r="M21" s="45" t="s">
        <v>199</v>
      </c>
      <c r="N21" s="45"/>
      <c r="O21" s="46" t="s">
        <v>236</v>
      </c>
      <c r="P21" s="46" t="s">
        <v>225</v>
      </c>
    </row>
    <row r="22" spans="1:16" ht="12.75" customHeight="1" thickBot="1">
      <c r="A22" s="13" t="str">
        <f t="shared" si="0"/>
        <v> VSSC 58.16 </v>
      </c>
      <c r="B22" s="5" t="str">
        <f t="shared" si="1"/>
        <v>I</v>
      </c>
      <c r="C22" s="13">
        <f t="shared" si="2"/>
        <v>43580.368999999999</v>
      </c>
      <c r="D22" s="17" t="str">
        <f t="shared" si="3"/>
        <v>vis</v>
      </c>
      <c r="E22" s="43">
        <f>VLOOKUP(C22,Active!C$21:E$973,3,FALSE)</f>
        <v>800.98167882019811</v>
      </c>
      <c r="F22" s="5" t="s">
        <v>37</v>
      </c>
      <c r="G22" s="17" t="str">
        <f t="shared" si="4"/>
        <v>43580.369</v>
      </c>
      <c r="H22" s="13">
        <f t="shared" si="5"/>
        <v>801</v>
      </c>
      <c r="I22" s="44" t="s">
        <v>237</v>
      </c>
      <c r="J22" s="45" t="s">
        <v>238</v>
      </c>
      <c r="K22" s="44">
        <v>801</v>
      </c>
      <c r="L22" s="44" t="s">
        <v>239</v>
      </c>
      <c r="M22" s="45" t="s">
        <v>199</v>
      </c>
      <c r="N22" s="45"/>
      <c r="O22" s="46" t="s">
        <v>232</v>
      </c>
      <c r="P22" s="46" t="s">
        <v>225</v>
      </c>
    </row>
    <row r="23" spans="1:16" ht="12.75" customHeight="1" thickBot="1">
      <c r="A23" s="13" t="str">
        <f t="shared" si="0"/>
        <v> VSSC 58.16 </v>
      </c>
      <c r="B23" s="5" t="str">
        <f t="shared" si="1"/>
        <v>II</v>
      </c>
      <c r="C23" s="13">
        <f t="shared" si="2"/>
        <v>43753.42</v>
      </c>
      <c r="D23" s="17" t="str">
        <f t="shared" si="3"/>
        <v>vis</v>
      </c>
      <c r="E23" s="43">
        <f>VLOOKUP(C23,Active!C$21:E$973,3,FALSE)</f>
        <v>821.48651309872719</v>
      </c>
      <c r="F23" s="5" t="s">
        <v>37</v>
      </c>
      <c r="G23" s="17" t="str">
        <f t="shared" si="4"/>
        <v>43753.420</v>
      </c>
      <c r="H23" s="13">
        <f t="shared" si="5"/>
        <v>821.5</v>
      </c>
      <c r="I23" s="44" t="s">
        <v>240</v>
      </c>
      <c r="J23" s="45" t="s">
        <v>241</v>
      </c>
      <c r="K23" s="44">
        <v>821.5</v>
      </c>
      <c r="L23" s="44" t="s">
        <v>242</v>
      </c>
      <c r="M23" s="45" t="s">
        <v>199</v>
      </c>
      <c r="N23" s="45"/>
      <c r="O23" s="46" t="s">
        <v>243</v>
      </c>
      <c r="P23" s="46" t="s">
        <v>225</v>
      </c>
    </row>
    <row r="24" spans="1:16" ht="12.75" customHeight="1" thickBot="1">
      <c r="A24" s="13" t="str">
        <f t="shared" si="0"/>
        <v> VSSC 58.16 </v>
      </c>
      <c r="B24" s="5" t="str">
        <f t="shared" si="1"/>
        <v>I</v>
      </c>
      <c r="C24" s="13">
        <f t="shared" si="2"/>
        <v>43774.489000000001</v>
      </c>
      <c r="D24" s="17" t="str">
        <f t="shared" si="3"/>
        <v>vis</v>
      </c>
      <c r="E24" s="43">
        <f>VLOOKUP(C24,Active!C$21:E$973,3,FALSE)</f>
        <v>823.98298150061089</v>
      </c>
      <c r="F24" s="5" t="s">
        <v>37</v>
      </c>
      <c r="G24" s="17" t="str">
        <f t="shared" si="4"/>
        <v>43774.489</v>
      </c>
      <c r="H24" s="13">
        <f t="shared" si="5"/>
        <v>824</v>
      </c>
      <c r="I24" s="44" t="s">
        <v>244</v>
      </c>
      <c r="J24" s="45" t="s">
        <v>245</v>
      </c>
      <c r="K24" s="44">
        <v>824</v>
      </c>
      <c r="L24" s="44" t="s">
        <v>246</v>
      </c>
      <c r="M24" s="45" t="s">
        <v>199</v>
      </c>
      <c r="N24" s="45"/>
      <c r="O24" s="46" t="s">
        <v>236</v>
      </c>
      <c r="P24" s="46" t="s">
        <v>225</v>
      </c>
    </row>
    <row r="25" spans="1:16" ht="12.75" customHeight="1" thickBot="1">
      <c r="A25" s="13" t="str">
        <f t="shared" si="0"/>
        <v> VSSC 59.17 </v>
      </c>
      <c r="B25" s="5" t="str">
        <f t="shared" si="1"/>
        <v>I</v>
      </c>
      <c r="C25" s="13">
        <f t="shared" si="2"/>
        <v>44137.366999999998</v>
      </c>
      <c r="D25" s="17" t="str">
        <f t="shared" si="3"/>
        <v>vis</v>
      </c>
      <c r="E25" s="43">
        <f>VLOOKUP(C25,Active!C$21:E$973,3,FALSE)</f>
        <v>866.98044036143233</v>
      </c>
      <c r="F25" s="5" t="s">
        <v>37</v>
      </c>
      <c r="G25" s="17" t="str">
        <f t="shared" si="4"/>
        <v>44137.367</v>
      </c>
      <c r="H25" s="13">
        <f t="shared" si="5"/>
        <v>867</v>
      </c>
      <c r="I25" s="44" t="s">
        <v>247</v>
      </c>
      <c r="J25" s="45" t="s">
        <v>248</v>
      </c>
      <c r="K25" s="44">
        <v>867</v>
      </c>
      <c r="L25" s="44" t="s">
        <v>148</v>
      </c>
      <c r="M25" s="45" t="s">
        <v>199</v>
      </c>
      <c r="N25" s="45"/>
      <c r="O25" s="46" t="s">
        <v>236</v>
      </c>
      <c r="P25" s="46" t="s">
        <v>249</v>
      </c>
    </row>
    <row r="26" spans="1:16" ht="12.75" customHeight="1" thickBot="1">
      <c r="A26" s="13" t="str">
        <f t="shared" si="0"/>
        <v> VSSC 59.17 </v>
      </c>
      <c r="B26" s="5" t="str">
        <f t="shared" si="1"/>
        <v>I</v>
      </c>
      <c r="C26" s="13">
        <f t="shared" si="2"/>
        <v>44348.394999999997</v>
      </c>
      <c r="D26" s="17" t="str">
        <f t="shared" si="3"/>
        <v>vis</v>
      </c>
      <c r="E26" s="43">
        <f>VLOOKUP(C26,Active!C$21:E$973,3,FALSE)</f>
        <v>891.98517404184668</v>
      </c>
      <c r="F26" s="5" t="s">
        <v>37</v>
      </c>
      <c r="G26" s="17" t="str">
        <f t="shared" si="4"/>
        <v>44348.395</v>
      </c>
      <c r="H26" s="13">
        <f t="shared" si="5"/>
        <v>892</v>
      </c>
      <c r="I26" s="44" t="s">
        <v>250</v>
      </c>
      <c r="J26" s="45" t="s">
        <v>251</v>
      </c>
      <c r="K26" s="44">
        <v>892</v>
      </c>
      <c r="L26" s="44" t="s">
        <v>252</v>
      </c>
      <c r="M26" s="45" t="s">
        <v>199</v>
      </c>
      <c r="N26" s="45"/>
      <c r="O26" s="46" t="s">
        <v>236</v>
      </c>
      <c r="P26" s="46" t="s">
        <v>249</v>
      </c>
    </row>
    <row r="27" spans="1:16" ht="12.75" customHeight="1" thickBot="1">
      <c r="A27" s="13" t="str">
        <f t="shared" si="0"/>
        <v> VSSC 72.25 </v>
      </c>
      <c r="B27" s="5" t="str">
        <f t="shared" si="1"/>
        <v>II</v>
      </c>
      <c r="C27" s="13">
        <f t="shared" si="2"/>
        <v>47424.514999999999</v>
      </c>
      <c r="D27" s="17" t="str">
        <f t="shared" si="3"/>
        <v>vis</v>
      </c>
      <c r="E27" s="43">
        <f>VLOOKUP(C27,Active!C$21:E$973,3,FALSE)</f>
        <v>1256.4750112624859</v>
      </c>
      <c r="F27" s="5" t="s">
        <v>37</v>
      </c>
      <c r="G27" s="17" t="str">
        <f t="shared" si="4"/>
        <v>47424.5150</v>
      </c>
      <c r="H27" s="13">
        <f t="shared" si="5"/>
        <v>1256.5</v>
      </c>
      <c r="I27" s="44" t="s">
        <v>253</v>
      </c>
      <c r="J27" s="45" t="s">
        <v>254</v>
      </c>
      <c r="K27" s="44">
        <v>1256.5</v>
      </c>
      <c r="L27" s="44" t="s">
        <v>255</v>
      </c>
      <c r="M27" s="45" t="s">
        <v>186</v>
      </c>
      <c r="N27" s="45" t="s">
        <v>187</v>
      </c>
      <c r="O27" s="46" t="s">
        <v>256</v>
      </c>
      <c r="P27" s="46" t="s">
        <v>257</v>
      </c>
    </row>
    <row r="28" spans="1:16" ht="12.75" customHeight="1" thickBot="1">
      <c r="A28" s="13" t="str">
        <f t="shared" si="0"/>
        <v> VSSC 72.25 </v>
      </c>
      <c r="B28" s="5" t="str">
        <f t="shared" si="1"/>
        <v>I</v>
      </c>
      <c r="C28" s="13">
        <f t="shared" si="2"/>
        <v>47479.374600000003</v>
      </c>
      <c r="D28" s="17" t="str">
        <f t="shared" si="3"/>
        <v>vis</v>
      </c>
      <c r="E28" s="43">
        <f>VLOOKUP(C28,Active!C$21:E$973,3,FALSE)</f>
        <v>1262.9753320152493</v>
      </c>
      <c r="F28" s="5" t="s">
        <v>37</v>
      </c>
      <c r="G28" s="17" t="str">
        <f t="shared" si="4"/>
        <v>47479.3746</v>
      </c>
      <c r="H28" s="13">
        <f t="shared" si="5"/>
        <v>1263</v>
      </c>
      <c r="I28" s="44" t="s">
        <v>258</v>
      </c>
      <c r="J28" s="45" t="s">
        <v>259</v>
      </c>
      <c r="K28" s="44">
        <v>1263</v>
      </c>
      <c r="L28" s="44" t="s">
        <v>260</v>
      </c>
      <c r="M28" s="45" t="s">
        <v>186</v>
      </c>
      <c r="N28" s="45" t="s">
        <v>187</v>
      </c>
      <c r="O28" s="46" t="s">
        <v>256</v>
      </c>
      <c r="P28" s="46" t="s">
        <v>257</v>
      </c>
    </row>
    <row r="29" spans="1:16" ht="12.75" customHeight="1" thickBot="1">
      <c r="A29" s="13" t="str">
        <f t="shared" si="0"/>
        <v>IBVS 3615 </v>
      </c>
      <c r="B29" s="5" t="str">
        <f t="shared" si="1"/>
        <v>II</v>
      </c>
      <c r="C29" s="13">
        <f t="shared" si="2"/>
        <v>48133.417099999999</v>
      </c>
      <c r="D29" s="17" t="str">
        <f t="shared" si="3"/>
        <v>vis</v>
      </c>
      <c r="E29" s="43">
        <f>VLOOKUP(C29,Active!C$21:E$973,3,FALSE)</f>
        <v>1340.4729082997824</v>
      </c>
      <c r="F29" s="5" t="s">
        <v>37</v>
      </c>
      <c r="G29" s="17" t="str">
        <f t="shared" si="4"/>
        <v>48133.4171</v>
      </c>
      <c r="H29" s="13">
        <f t="shared" si="5"/>
        <v>1340.5</v>
      </c>
      <c r="I29" s="44" t="s">
        <v>261</v>
      </c>
      <c r="J29" s="45" t="s">
        <v>262</v>
      </c>
      <c r="K29" s="44">
        <v>1340.5</v>
      </c>
      <c r="L29" s="44" t="s">
        <v>263</v>
      </c>
      <c r="M29" s="45" t="s">
        <v>186</v>
      </c>
      <c r="N29" s="45" t="s">
        <v>187</v>
      </c>
      <c r="O29" s="46" t="s">
        <v>264</v>
      </c>
      <c r="P29" s="47" t="s">
        <v>265</v>
      </c>
    </row>
    <row r="30" spans="1:16" ht="12.75" customHeight="1" thickBot="1">
      <c r="A30" s="13" t="str">
        <f t="shared" si="0"/>
        <v>BAVM 59 </v>
      </c>
      <c r="B30" s="5" t="str">
        <f t="shared" si="1"/>
        <v>I</v>
      </c>
      <c r="C30" s="13">
        <f t="shared" si="2"/>
        <v>48289.512999999999</v>
      </c>
      <c r="D30" s="17" t="str">
        <f t="shared" si="3"/>
        <v>vis</v>
      </c>
      <c r="E30" s="43">
        <f>VLOOKUP(C30,Active!C$21:E$973,3,FALSE)</f>
        <v>1358.9687306935152</v>
      </c>
      <c r="F30" s="5" t="s">
        <v>37</v>
      </c>
      <c r="G30" s="17" t="str">
        <f t="shared" si="4"/>
        <v>48289.513</v>
      </c>
      <c r="H30" s="13">
        <f t="shared" si="5"/>
        <v>1359</v>
      </c>
      <c r="I30" s="44" t="s">
        <v>266</v>
      </c>
      <c r="J30" s="45" t="s">
        <v>267</v>
      </c>
      <c r="K30" s="44">
        <v>1359</v>
      </c>
      <c r="L30" s="44" t="s">
        <v>268</v>
      </c>
      <c r="M30" s="45" t="s">
        <v>199</v>
      </c>
      <c r="N30" s="45"/>
      <c r="O30" s="46" t="s">
        <v>269</v>
      </c>
      <c r="P30" s="47" t="s">
        <v>270</v>
      </c>
    </row>
    <row r="31" spans="1:16" ht="12.75" customHeight="1" thickBot="1">
      <c r="A31" s="13" t="str">
        <f t="shared" si="0"/>
        <v>OEJV 0172 </v>
      </c>
      <c r="B31" s="5" t="str">
        <f t="shared" si="1"/>
        <v>II</v>
      </c>
      <c r="C31" s="13">
        <f t="shared" si="2"/>
        <v>56817.508000000002</v>
      </c>
      <c r="D31" s="17" t="str">
        <f t="shared" si="3"/>
        <v>vis</v>
      </c>
      <c r="E31" s="43">
        <f>VLOOKUP(C31,Active!C$21:E$973,3,FALSE)</f>
        <v>2369.4519073473593</v>
      </c>
      <c r="F31" s="5" t="s">
        <v>37</v>
      </c>
      <c r="G31" s="17" t="str">
        <f t="shared" si="4"/>
        <v>56817.508</v>
      </c>
      <c r="H31" s="13">
        <f t="shared" si="5"/>
        <v>2369.5</v>
      </c>
      <c r="I31" s="44" t="s">
        <v>284</v>
      </c>
      <c r="J31" s="45" t="s">
        <v>285</v>
      </c>
      <c r="K31" s="44">
        <v>2369.5</v>
      </c>
      <c r="L31" s="44" t="s">
        <v>286</v>
      </c>
      <c r="M31" s="45" t="s">
        <v>287</v>
      </c>
      <c r="N31" s="45" t="s">
        <v>288</v>
      </c>
      <c r="O31" s="46" t="s">
        <v>289</v>
      </c>
      <c r="P31" s="47" t="s">
        <v>290</v>
      </c>
    </row>
    <row r="32" spans="1:16" ht="12.75" customHeight="1" thickBot="1">
      <c r="A32" s="13" t="str">
        <f t="shared" si="0"/>
        <v>OEJV 0172 </v>
      </c>
      <c r="B32" s="5" t="str">
        <f t="shared" si="1"/>
        <v>I</v>
      </c>
      <c r="C32" s="13">
        <f t="shared" si="2"/>
        <v>56855.485000000001</v>
      </c>
      <c r="D32" s="17" t="str">
        <f t="shared" si="3"/>
        <v>vis</v>
      </c>
      <c r="E32" s="43">
        <f>VLOOKUP(C32,Active!C$21:E$973,3,FALSE)</f>
        <v>2373.9518067492445</v>
      </c>
      <c r="F32" s="5" t="s">
        <v>37</v>
      </c>
      <c r="G32" s="17" t="str">
        <f t="shared" si="4"/>
        <v>56855.485</v>
      </c>
      <c r="H32" s="13">
        <f t="shared" si="5"/>
        <v>2374</v>
      </c>
      <c r="I32" s="44" t="s">
        <v>291</v>
      </c>
      <c r="J32" s="45" t="s">
        <v>292</v>
      </c>
      <c r="K32" s="44">
        <v>2374</v>
      </c>
      <c r="L32" s="44" t="s">
        <v>286</v>
      </c>
      <c r="M32" s="45" t="s">
        <v>287</v>
      </c>
      <c r="N32" s="45" t="s">
        <v>288</v>
      </c>
      <c r="O32" s="46" t="s">
        <v>289</v>
      </c>
      <c r="P32" s="47" t="s">
        <v>290</v>
      </c>
    </row>
    <row r="33" spans="1:16" ht="12.75" customHeight="1" thickBot="1">
      <c r="A33" s="13" t="str">
        <f t="shared" si="0"/>
        <v> KVB 25.6 </v>
      </c>
      <c r="B33" s="5" t="str">
        <f t="shared" si="1"/>
        <v>II</v>
      </c>
      <c r="C33" s="13">
        <f t="shared" si="2"/>
        <v>26621.435000000001</v>
      </c>
      <c r="D33" s="17" t="str">
        <f t="shared" si="3"/>
        <v>vis</v>
      </c>
      <c r="E33" s="43">
        <f>VLOOKUP(C33,Active!C$21:E$973,3,FALSE)</f>
        <v>-1208.4844971077746</v>
      </c>
      <c r="F33" s="5" t="s">
        <v>37</v>
      </c>
      <c r="G33" s="17" t="str">
        <f t="shared" si="4"/>
        <v>26621.435</v>
      </c>
      <c r="H33" s="13">
        <f t="shared" si="5"/>
        <v>-1208.5</v>
      </c>
      <c r="I33" s="44" t="s">
        <v>67</v>
      </c>
      <c r="J33" s="45" t="s">
        <v>68</v>
      </c>
      <c r="K33" s="44">
        <v>-1208.5</v>
      </c>
      <c r="L33" s="44" t="s">
        <v>69</v>
      </c>
      <c r="M33" s="45" t="s">
        <v>70</v>
      </c>
      <c r="N33" s="45"/>
      <c r="O33" s="46" t="s">
        <v>71</v>
      </c>
      <c r="P33" s="46" t="s">
        <v>72</v>
      </c>
    </row>
    <row r="34" spans="1:16" ht="12.75" customHeight="1" thickBot="1">
      <c r="A34" s="13" t="str">
        <f t="shared" si="0"/>
        <v> KVB 25.6 </v>
      </c>
      <c r="B34" s="5" t="str">
        <f t="shared" si="1"/>
        <v>I</v>
      </c>
      <c r="C34" s="13">
        <f t="shared" si="2"/>
        <v>26853.505000000001</v>
      </c>
      <c r="D34" s="17" t="str">
        <f t="shared" si="3"/>
        <v>vis</v>
      </c>
      <c r="E34" s="43">
        <f>VLOOKUP(C34,Active!C$21:E$973,3,FALSE)</f>
        <v>-1180.9864942587983</v>
      </c>
      <c r="F34" s="5" t="s">
        <v>37</v>
      </c>
      <c r="G34" s="17" t="str">
        <f t="shared" si="4"/>
        <v>26853.505</v>
      </c>
      <c r="H34" s="13">
        <f t="shared" si="5"/>
        <v>-1181</v>
      </c>
      <c r="I34" s="44" t="s">
        <v>73</v>
      </c>
      <c r="J34" s="45" t="s">
        <v>74</v>
      </c>
      <c r="K34" s="44">
        <v>-1181</v>
      </c>
      <c r="L34" s="44" t="s">
        <v>75</v>
      </c>
      <c r="M34" s="45" t="s">
        <v>70</v>
      </c>
      <c r="N34" s="45"/>
      <c r="O34" s="46" t="s">
        <v>71</v>
      </c>
      <c r="P34" s="46" t="s">
        <v>72</v>
      </c>
    </row>
    <row r="35" spans="1:16" ht="12.75" customHeight="1" thickBot="1">
      <c r="A35" s="13" t="str">
        <f t="shared" si="0"/>
        <v> KVB 25.6 </v>
      </c>
      <c r="B35" s="5" t="str">
        <f t="shared" si="1"/>
        <v>I</v>
      </c>
      <c r="C35" s="13">
        <f t="shared" si="2"/>
        <v>26870.483</v>
      </c>
      <c r="D35" s="17" t="str">
        <f t="shared" si="3"/>
        <v>vis</v>
      </c>
      <c r="E35" s="43">
        <f>VLOOKUP(C35,Active!C$21:E$973,3,FALSE)</f>
        <v>-1178.9747689501849</v>
      </c>
      <c r="F35" s="5" t="s">
        <v>37</v>
      </c>
      <c r="G35" s="17" t="str">
        <f t="shared" si="4"/>
        <v>26870.483</v>
      </c>
      <c r="H35" s="13">
        <f t="shared" si="5"/>
        <v>-1179</v>
      </c>
      <c r="I35" s="44" t="s">
        <v>76</v>
      </c>
      <c r="J35" s="45" t="s">
        <v>77</v>
      </c>
      <c r="K35" s="44">
        <v>-1179</v>
      </c>
      <c r="L35" s="44" t="s">
        <v>78</v>
      </c>
      <c r="M35" s="45" t="s">
        <v>70</v>
      </c>
      <c r="N35" s="45"/>
      <c r="O35" s="46" t="s">
        <v>71</v>
      </c>
      <c r="P35" s="46" t="s">
        <v>72</v>
      </c>
    </row>
    <row r="36" spans="1:16" ht="12.75" customHeight="1" thickBot="1">
      <c r="A36" s="13" t="str">
        <f t="shared" si="0"/>
        <v> KVB 25.6 </v>
      </c>
      <c r="B36" s="5" t="str">
        <f t="shared" si="1"/>
        <v>I</v>
      </c>
      <c r="C36" s="13">
        <f t="shared" si="2"/>
        <v>26870.504000000001</v>
      </c>
      <c r="D36" s="17" t="str">
        <f t="shared" si="3"/>
        <v>vis</v>
      </c>
      <c r="E36" s="43">
        <f>VLOOKUP(C36,Active!C$21:E$973,3,FALSE)</f>
        <v>-1178.9722806576015</v>
      </c>
      <c r="F36" s="5" t="s">
        <v>37</v>
      </c>
      <c r="G36" s="17" t="str">
        <f t="shared" si="4"/>
        <v>26870.504</v>
      </c>
      <c r="H36" s="13">
        <f t="shared" si="5"/>
        <v>-1179</v>
      </c>
      <c r="I36" s="44" t="s">
        <v>79</v>
      </c>
      <c r="J36" s="45" t="s">
        <v>80</v>
      </c>
      <c r="K36" s="44">
        <v>-1179</v>
      </c>
      <c r="L36" s="44" t="s">
        <v>81</v>
      </c>
      <c r="M36" s="45" t="s">
        <v>70</v>
      </c>
      <c r="N36" s="45"/>
      <c r="O36" s="46" t="s">
        <v>71</v>
      </c>
      <c r="P36" s="46" t="s">
        <v>72</v>
      </c>
    </row>
    <row r="37" spans="1:16" ht="12.75" customHeight="1" thickBot="1">
      <c r="A37" s="13" t="str">
        <f t="shared" si="0"/>
        <v> KVB 25.6 </v>
      </c>
      <c r="B37" s="5" t="str">
        <f t="shared" si="1"/>
        <v>I</v>
      </c>
      <c r="C37" s="13">
        <f t="shared" si="2"/>
        <v>26870.525000000001</v>
      </c>
      <c r="D37" s="17" t="str">
        <f t="shared" si="3"/>
        <v>vis</v>
      </c>
      <c r="E37" s="43">
        <f>VLOOKUP(C37,Active!C$21:E$973,3,FALSE)</f>
        <v>-1178.9697923650178</v>
      </c>
      <c r="F37" s="5" t="s">
        <v>37</v>
      </c>
      <c r="G37" s="17" t="str">
        <f t="shared" si="4"/>
        <v>26870.525</v>
      </c>
      <c r="H37" s="13">
        <f t="shared" si="5"/>
        <v>-1179</v>
      </c>
      <c r="I37" s="44" t="s">
        <v>82</v>
      </c>
      <c r="J37" s="45" t="s">
        <v>83</v>
      </c>
      <c r="K37" s="44">
        <v>-1179</v>
      </c>
      <c r="L37" s="44" t="s">
        <v>84</v>
      </c>
      <c r="M37" s="45" t="s">
        <v>70</v>
      </c>
      <c r="N37" s="45"/>
      <c r="O37" s="46" t="s">
        <v>71</v>
      </c>
      <c r="P37" s="46" t="s">
        <v>72</v>
      </c>
    </row>
    <row r="38" spans="1:16" ht="12.75" customHeight="1" thickBot="1">
      <c r="A38" s="13" t="str">
        <f t="shared" si="0"/>
        <v> KVB 25.6 </v>
      </c>
      <c r="B38" s="5" t="str">
        <f t="shared" si="1"/>
        <v>I</v>
      </c>
      <c r="C38" s="13">
        <f t="shared" si="2"/>
        <v>26929.437999999998</v>
      </c>
      <c r="D38" s="17" t="str">
        <f t="shared" si="3"/>
        <v>vis</v>
      </c>
      <c r="E38" s="43">
        <f>VLOOKUP(C38,Active!C$21:E$973,3,FALSE)</f>
        <v>-1171.9891837476107</v>
      </c>
      <c r="F38" s="5" t="s">
        <v>37</v>
      </c>
      <c r="G38" s="17" t="str">
        <f t="shared" si="4"/>
        <v>26929.438</v>
      </c>
      <c r="H38" s="13">
        <f t="shared" si="5"/>
        <v>-1172</v>
      </c>
      <c r="I38" s="44" t="s">
        <v>85</v>
      </c>
      <c r="J38" s="45" t="s">
        <v>86</v>
      </c>
      <c r="K38" s="44">
        <v>-1172</v>
      </c>
      <c r="L38" s="44" t="s">
        <v>87</v>
      </c>
      <c r="M38" s="45" t="s">
        <v>70</v>
      </c>
      <c r="N38" s="45"/>
      <c r="O38" s="46" t="s">
        <v>71</v>
      </c>
      <c r="P38" s="46" t="s">
        <v>72</v>
      </c>
    </row>
    <row r="39" spans="1:16" ht="12.75" customHeight="1" thickBot="1">
      <c r="A39" s="13" t="str">
        <f t="shared" si="0"/>
        <v> KVB 25.6 </v>
      </c>
      <c r="B39" s="5" t="str">
        <f t="shared" si="1"/>
        <v>II</v>
      </c>
      <c r="C39" s="13">
        <f t="shared" si="2"/>
        <v>27330.383999999998</v>
      </c>
      <c r="D39" s="17" t="str">
        <f t="shared" si="3"/>
        <v>vis</v>
      </c>
      <c r="E39" s="43">
        <f>VLOOKUP(C39,Active!C$21:E$973,3,FALSE)</f>
        <v>-1124.4810428837088</v>
      </c>
      <c r="F39" s="5" t="s">
        <v>37</v>
      </c>
      <c r="G39" s="17" t="str">
        <f t="shared" si="4"/>
        <v>27330.384</v>
      </c>
      <c r="H39" s="13">
        <f t="shared" si="5"/>
        <v>-1124.5</v>
      </c>
      <c r="I39" s="44" t="s">
        <v>88</v>
      </c>
      <c r="J39" s="45" t="s">
        <v>89</v>
      </c>
      <c r="K39" s="44">
        <v>-1124.5</v>
      </c>
      <c r="L39" s="44" t="s">
        <v>90</v>
      </c>
      <c r="M39" s="45" t="s">
        <v>70</v>
      </c>
      <c r="N39" s="45"/>
      <c r="O39" s="46" t="s">
        <v>71</v>
      </c>
      <c r="P39" s="46" t="s">
        <v>72</v>
      </c>
    </row>
    <row r="40" spans="1:16" ht="12.75" customHeight="1" thickBot="1">
      <c r="A40" s="13" t="str">
        <f t="shared" si="0"/>
        <v> KVB 25.6 </v>
      </c>
      <c r="B40" s="5" t="str">
        <f t="shared" si="1"/>
        <v>I</v>
      </c>
      <c r="C40" s="13">
        <f t="shared" si="2"/>
        <v>27925.356</v>
      </c>
      <c r="D40" s="17" t="str">
        <f t="shared" si="3"/>
        <v>vis</v>
      </c>
      <c r="E40" s="43">
        <f>VLOOKUP(C40,Active!C$21:E$973,3,FALSE)</f>
        <v>-1053.982737410958</v>
      </c>
      <c r="F40" s="5" t="s">
        <v>37</v>
      </c>
      <c r="G40" s="17" t="str">
        <f t="shared" si="4"/>
        <v>27925.356</v>
      </c>
      <c r="H40" s="13">
        <f t="shared" si="5"/>
        <v>-1054</v>
      </c>
      <c r="I40" s="44" t="s">
        <v>91</v>
      </c>
      <c r="J40" s="45" t="s">
        <v>92</v>
      </c>
      <c r="K40" s="44">
        <v>-1054</v>
      </c>
      <c r="L40" s="44" t="s">
        <v>93</v>
      </c>
      <c r="M40" s="45" t="s">
        <v>70</v>
      </c>
      <c r="N40" s="45"/>
      <c r="O40" s="46" t="s">
        <v>71</v>
      </c>
      <c r="P40" s="46" t="s">
        <v>72</v>
      </c>
    </row>
    <row r="41" spans="1:16" ht="12.75" customHeight="1" thickBot="1">
      <c r="A41" s="13" t="str">
        <f t="shared" si="0"/>
        <v> KVB 25.6 </v>
      </c>
      <c r="B41" s="5" t="str">
        <f t="shared" si="1"/>
        <v>I</v>
      </c>
      <c r="C41" s="13">
        <f t="shared" si="2"/>
        <v>28313.451000000001</v>
      </c>
      <c r="D41" s="17" t="str">
        <f t="shared" si="3"/>
        <v>vis</v>
      </c>
      <c r="E41" s="43">
        <f>VLOOKUP(C41,Active!C$21:E$973,3,FALSE)</f>
        <v>-1007.9973131179705</v>
      </c>
      <c r="F41" s="5" t="s">
        <v>37</v>
      </c>
      <c r="G41" s="17" t="str">
        <f t="shared" si="4"/>
        <v>28313.451</v>
      </c>
      <c r="H41" s="13">
        <f t="shared" si="5"/>
        <v>-1008</v>
      </c>
      <c r="I41" s="44" t="s">
        <v>94</v>
      </c>
      <c r="J41" s="45" t="s">
        <v>95</v>
      </c>
      <c r="K41" s="44">
        <v>-1008</v>
      </c>
      <c r="L41" s="44" t="s">
        <v>96</v>
      </c>
      <c r="M41" s="45" t="s">
        <v>70</v>
      </c>
      <c r="N41" s="45"/>
      <c r="O41" s="46" t="s">
        <v>71</v>
      </c>
      <c r="P41" s="46" t="s">
        <v>72</v>
      </c>
    </row>
    <row r="42" spans="1:16" ht="12.75" customHeight="1" thickBot="1">
      <c r="A42" s="13" t="str">
        <f t="shared" si="0"/>
        <v> KVB 25.6 </v>
      </c>
      <c r="B42" s="5" t="str">
        <f t="shared" si="1"/>
        <v>I</v>
      </c>
      <c r="C42" s="13">
        <f t="shared" si="2"/>
        <v>28693.435000000001</v>
      </c>
      <c r="D42" s="17" t="str">
        <f t="shared" si="3"/>
        <v>vis</v>
      </c>
      <c r="E42" s="43">
        <f>VLOOKUP(C42,Active!C$21:E$973,3,FALSE)</f>
        <v>-962.97296221278896</v>
      </c>
      <c r="F42" s="5" t="s">
        <v>37</v>
      </c>
      <c r="G42" s="17" t="str">
        <f t="shared" si="4"/>
        <v>28693.435</v>
      </c>
      <c r="H42" s="13">
        <f t="shared" si="5"/>
        <v>-963</v>
      </c>
      <c r="I42" s="44" t="s">
        <v>97</v>
      </c>
      <c r="J42" s="45" t="s">
        <v>98</v>
      </c>
      <c r="K42" s="44">
        <v>-963</v>
      </c>
      <c r="L42" s="44" t="s">
        <v>99</v>
      </c>
      <c r="M42" s="45" t="s">
        <v>70</v>
      </c>
      <c r="N42" s="45"/>
      <c r="O42" s="46" t="s">
        <v>71</v>
      </c>
      <c r="P42" s="46" t="s">
        <v>72</v>
      </c>
    </row>
    <row r="43" spans="1:16" ht="12.75" customHeight="1" thickBot="1">
      <c r="A43" s="13" t="str">
        <f t="shared" ref="A43:A76" si="6">P43</f>
        <v> KVB 25.6 </v>
      </c>
      <c r="B43" s="5" t="str">
        <f t="shared" ref="B43:B76" si="7">IF(H43=INT(H43),"I","II")</f>
        <v>I</v>
      </c>
      <c r="C43" s="13">
        <f t="shared" ref="C43:C76" si="8">1*G43</f>
        <v>28693.476999999999</v>
      </c>
      <c r="D43" s="17" t="str">
        <f t="shared" ref="D43:D76" si="9">VLOOKUP(F43,I$1:J$5,2,FALSE)</f>
        <v>vis</v>
      </c>
      <c r="E43" s="43">
        <f>VLOOKUP(C43,Active!C$21:E$973,3,FALSE)</f>
        <v>-962.9679856276224</v>
      </c>
      <c r="F43" s="5" t="s">
        <v>37</v>
      </c>
      <c r="G43" s="17" t="str">
        <f t="shared" ref="G43:G76" si="10">MID(I43,3,LEN(I43)-3)</f>
        <v>28693.477</v>
      </c>
      <c r="H43" s="13">
        <f t="shared" ref="H43:H76" si="11">1*K43</f>
        <v>-963</v>
      </c>
      <c r="I43" s="44" t="s">
        <v>100</v>
      </c>
      <c r="J43" s="45" t="s">
        <v>101</v>
      </c>
      <c r="K43" s="44">
        <v>-963</v>
      </c>
      <c r="L43" s="44" t="s">
        <v>102</v>
      </c>
      <c r="M43" s="45" t="s">
        <v>70</v>
      </c>
      <c r="N43" s="45"/>
      <c r="O43" s="46" t="s">
        <v>71</v>
      </c>
      <c r="P43" s="46" t="s">
        <v>72</v>
      </c>
    </row>
    <row r="44" spans="1:16" ht="12.75" customHeight="1" thickBot="1">
      <c r="A44" s="13" t="str">
        <f t="shared" si="6"/>
        <v> KVB 25.6 </v>
      </c>
      <c r="B44" s="5" t="str">
        <f t="shared" si="7"/>
        <v>I</v>
      </c>
      <c r="C44" s="13">
        <f t="shared" si="8"/>
        <v>28752.542000000001</v>
      </c>
      <c r="D44" s="17" t="str">
        <f t="shared" si="9"/>
        <v>vis</v>
      </c>
      <c r="E44" s="43">
        <f>VLOOKUP(C44,Active!C$21:E$973,3,FALSE)</f>
        <v>-955.96936651151577</v>
      </c>
      <c r="F44" s="5" t="s">
        <v>37</v>
      </c>
      <c r="G44" s="17" t="str">
        <f t="shared" si="10"/>
        <v>28752.542</v>
      </c>
      <c r="H44" s="13">
        <f t="shared" si="11"/>
        <v>-956</v>
      </c>
      <c r="I44" s="44" t="s">
        <v>103</v>
      </c>
      <c r="J44" s="45" t="s">
        <v>104</v>
      </c>
      <c r="K44" s="44">
        <v>-956</v>
      </c>
      <c r="L44" s="44" t="s">
        <v>105</v>
      </c>
      <c r="M44" s="45" t="s">
        <v>70</v>
      </c>
      <c r="N44" s="45"/>
      <c r="O44" s="46" t="s">
        <v>71</v>
      </c>
      <c r="P44" s="46" t="s">
        <v>72</v>
      </c>
    </row>
    <row r="45" spans="1:16" ht="12.75" customHeight="1" thickBot="1">
      <c r="A45" s="13" t="str">
        <f t="shared" si="6"/>
        <v> KVB 25.6 </v>
      </c>
      <c r="B45" s="5" t="str">
        <f t="shared" si="7"/>
        <v>II</v>
      </c>
      <c r="C45" s="13">
        <f t="shared" si="8"/>
        <v>28807.385999999999</v>
      </c>
      <c r="D45" s="17" t="str">
        <f t="shared" si="9"/>
        <v>vis</v>
      </c>
      <c r="E45" s="43">
        <f>VLOOKUP(C45,Active!C$21:E$973,3,FALSE)</f>
        <v>-949.47089420467216</v>
      </c>
      <c r="F45" s="5" t="s">
        <v>37</v>
      </c>
      <c r="G45" s="17" t="str">
        <f t="shared" si="10"/>
        <v>28807.386</v>
      </c>
      <c r="H45" s="13">
        <f t="shared" si="11"/>
        <v>-949.5</v>
      </c>
      <c r="I45" s="44" t="s">
        <v>106</v>
      </c>
      <c r="J45" s="45" t="s">
        <v>107</v>
      </c>
      <c r="K45" s="44">
        <v>-949.5</v>
      </c>
      <c r="L45" s="44" t="s">
        <v>108</v>
      </c>
      <c r="M45" s="45" t="s">
        <v>70</v>
      </c>
      <c r="N45" s="45"/>
      <c r="O45" s="46" t="s">
        <v>71</v>
      </c>
      <c r="P45" s="46" t="s">
        <v>72</v>
      </c>
    </row>
    <row r="46" spans="1:16" ht="12.75" customHeight="1" thickBot="1">
      <c r="A46" s="13" t="str">
        <f t="shared" si="6"/>
        <v> KVB 25.6 </v>
      </c>
      <c r="B46" s="5" t="str">
        <f t="shared" si="7"/>
        <v>II</v>
      </c>
      <c r="C46" s="13">
        <f t="shared" si="8"/>
        <v>28807.472000000002</v>
      </c>
      <c r="D46" s="17" t="str">
        <f t="shared" si="9"/>
        <v>vis</v>
      </c>
      <c r="E46" s="43">
        <f>VLOOKUP(C46,Active!C$21:E$973,3,FALSE)</f>
        <v>-949.46070405409228</v>
      </c>
      <c r="F46" s="5" t="s">
        <v>37</v>
      </c>
      <c r="G46" s="17" t="str">
        <f t="shared" si="10"/>
        <v>28807.472</v>
      </c>
      <c r="H46" s="13">
        <f t="shared" si="11"/>
        <v>-949.5</v>
      </c>
      <c r="I46" s="44" t="s">
        <v>109</v>
      </c>
      <c r="J46" s="45" t="s">
        <v>110</v>
      </c>
      <c r="K46" s="44">
        <v>-949.5</v>
      </c>
      <c r="L46" s="44" t="s">
        <v>111</v>
      </c>
      <c r="M46" s="45" t="s">
        <v>70</v>
      </c>
      <c r="N46" s="45"/>
      <c r="O46" s="46" t="s">
        <v>71</v>
      </c>
      <c r="P46" s="46" t="s">
        <v>72</v>
      </c>
    </row>
    <row r="47" spans="1:16" ht="12.75" customHeight="1" thickBot="1">
      <c r="A47" s="13" t="str">
        <f t="shared" si="6"/>
        <v> KVB 25.6 </v>
      </c>
      <c r="B47" s="5" t="str">
        <f t="shared" si="7"/>
        <v>I</v>
      </c>
      <c r="C47" s="13">
        <f t="shared" si="8"/>
        <v>28963.387999999999</v>
      </c>
      <c r="D47" s="17" t="str">
        <f t="shared" si="9"/>
        <v>vis</v>
      </c>
      <c r="E47" s="43">
        <f>VLOOKUP(C47,Active!C$21:E$973,3,FALSE)</f>
        <v>-930.98619803349084</v>
      </c>
      <c r="F47" s="5" t="s">
        <v>37</v>
      </c>
      <c r="G47" s="17" t="str">
        <f t="shared" si="10"/>
        <v>28963.388</v>
      </c>
      <c r="H47" s="13">
        <f t="shared" si="11"/>
        <v>-931</v>
      </c>
      <c r="I47" s="44" t="s">
        <v>112</v>
      </c>
      <c r="J47" s="45" t="s">
        <v>113</v>
      </c>
      <c r="K47" s="44">
        <v>-931</v>
      </c>
      <c r="L47" s="44" t="s">
        <v>114</v>
      </c>
      <c r="M47" s="45" t="s">
        <v>70</v>
      </c>
      <c r="N47" s="45"/>
      <c r="O47" s="46" t="s">
        <v>71</v>
      </c>
      <c r="P47" s="46" t="s">
        <v>72</v>
      </c>
    </row>
    <row r="48" spans="1:16" ht="12.75" customHeight="1" thickBot="1">
      <c r="A48" s="13" t="str">
        <f t="shared" si="6"/>
        <v> KVB 25.6 </v>
      </c>
      <c r="B48" s="5" t="str">
        <f t="shared" si="7"/>
        <v>II</v>
      </c>
      <c r="C48" s="13">
        <f t="shared" si="8"/>
        <v>29195.397000000001</v>
      </c>
      <c r="D48" s="17" t="str">
        <f t="shared" si="9"/>
        <v>vis</v>
      </c>
      <c r="E48" s="43">
        <f>VLOOKUP(C48,Active!C$21:E$973,3,FALSE)</f>
        <v>-903.49542308201831</v>
      </c>
      <c r="F48" s="5" t="s">
        <v>37</v>
      </c>
      <c r="G48" s="17" t="str">
        <f t="shared" si="10"/>
        <v>29195.397</v>
      </c>
      <c r="H48" s="13">
        <f t="shared" si="11"/>
        <v>-903.5</v>
      </c>
      <c r="I48" s="44" t="s">
        <v>115</v>
      </c>
      <c r="J48" s="45" t="s">
        <v>116</v>
      </c>
      <c r="K48" s="44">
        <v>-903.5</v>
      </c>
      <c r="L48" s="44" t="s">
        <v>117</v>
      </c>
      <c r="M48" s="45" t="s">
        <v>70</v>
      </c>
      <c r="N48" s="45"/>
      <c r="O48" s="46" t="s">
        <v>71</v>
      </c>
      <c r="P48" s="46" t="s">
        <v>72</v>
      </c>
    </row>
    <row r="49" spans="1:16" ht="12.75" customHeight="1" thickBot="1">
      <c r="A49" s="13" t="str">
        <f t="shared" si="6"/>
        <v> KVB 25.6 </v>
      </c>
      <c r="B49" s="5" t="str">
        <f t="shared" si="7"/>
        <v>II</v>
      </c>
      <c r="C49" s="13">
        <f t="shared" si="8"/>
        <v>29195.439999999999</v>
      </c>
      <c r="D49" s="17" t="str">
        <f t="shared" si="9"/>
        <v>vis</v>
      </c>
      <c r="E49" s="43">
        <f>VLOOKUP(C49,Active!C$21:E$973,3,FALSE)</f>
        <v>-903.49032800672876</v>
      </c>
      <c r="F49" s="5" t="s">
        <v>37</v>
      </c>
      <c r="G49" s="17" t="str">
        <f t="shared" si="10"/>
        <v>29195.440</v>
      </c>
      <c r="H49" s="13">
        <f t="shared" si="11"/>
        <v>-903.5</v>
      </c>
      <c r="I49" s="44" t="s">
        <v>118</v>
      </c>
      <c r="J49" s="45" t="s">
        <v>119</v>
      </c>
      <c r="K49" s="44">
        <v>-903.5</v>
      </c>
      <c r="L49" s="44" t="s">
        <v>120</v>
      </c>
      <c r="M49" s="45" t="s">
        <v>70</v>
      </c>
      <c r="N49" s="45"/>
      <c r="O49" s="46" t="s">
        <v>71</v>
      </c>
      <c r="P49" s="46" t="s">
        <v>72</v>
      </c>
    </row>
    <row r="50" spans="1:16" ht="12.75" customHeight="1" thickBot="1">
      <c r="A50" s="13" t="str">
        <f t="shared" si="6"/>
        <v> KVB 25.6 </v>
      </c>
      <c r="B50" s="5" t="str">
        <f t="shared" si="7"/>
        <v>I</v>
      </c>
      <c r="C50" s="13">
        <f t="shared" si="8"/>
        <v>29250.258000000002</v>
      </c>
      <c r="D50" s="17" t="str">
        <f t="shared" si="9"/>
        <v>vis</v>
      </c>
      <c r="E50" s="43">
        <f>VLOOKUP(C50,Active!C$21:E$973,3,FALSE)</f>
        <v>-896.99493644308302</v>
      </c>
      <c r="F50" s="5" t="s">
        <v>37</v>
      </c>
      <c r="G50" s="17" t="str">
        <f t="shared" si="10"/>
        <v>29250.258</v>
      </c>
      <c r="H50" s="13">
        <f t="shared" si="11"/>
        <v>-897</v>
      </c>
      <c r="I50" s="44" t="s">
        <v>121</v>
      </c>
      <c r="J50" s="45" t="s">
        <v>122</v>
      </c>
      <c r="K50" s="44">
        <v>-897</v>
      </c>
      <c r="L50" s="44" t="s">
        <v>123</v>
      </c>
      <c r="M50" s="45" t="s">
        <v>70</v>
      </c>
      <c r="N50" s="45"/>
      <c r="O50" s="46" t="s">
        <v>71</v>
      </c>
      <c r="P50" s="46" t="s">
        <v>72</v>
      </c>
    </row>
    <row r="51" spans="1:16" ht="12.75" customHeight="1" thickBot="1">
      <c r="A51" s="13" t="str">
        <f t="shared" si="6"/>
        <v> KVB 25.6 </v>
      </c>
      <c r="B51" s="5" t="str">
        <f t="shared" si="7"/>
        <v>II</v>
      </c>
      <c r="C51" s="13">
        <f t="shared" si="8"/>
        <v>29465.440999999999</v>
      </c>
      <c r="D51" s="17" t="str">
        <f t="shared" si="9"/>
        <v>vis</v>
      </c>
      <c r="E51" s="43">
        <f>VLOOKUP(C51,Active!C$21:E$973,3,FALSE)</f>
        <v>-871.49787630152548</v>
      </c>
      <c r="F51" s="5" t="s">
        <v>37</v>
      </c>
      <c r="G51" s="17" t="str">
        <f t="shared" si="10"/>
        <v>29465.441</v>
      </c>
      <c r="H51" s="13">
        <f t="shared" si="11"/>
        <v>-871.5</v>
      </c>
      <c r="I51" s="44" t="s">
        <v>124</v>
      </c>
      <c r="J51" s="45" t="s">
        <v>125</v>
      </c>
      <c r="K51" s="44">
        <v>-871.5</v>
      </c>
      <c r="L51" s="44" t="s">
        <v>126</v>
      </c>
      <c r="M51" s="45" t="s">
        <v>70</v>
      </c>
      <c r="N51" s="45"/>
      <c r="O51" s="46" t="s">
        <v>71</v>
      </c>
      <c r="P51" s="46" t="s">
        <v>72</v>
      </c>
    </row>
    <row r="52" spans="1:16" ht="12.75" customHeight="1" thickBot="1">
      <c r="A52" s="13" t="str">
        <f t="shared" si="6"/>
        <v> KVB 25.13 </v>
      </c>
      <c r="B52" s="5" t="str">
        <f t="shared" si="7"/>
        <v>II</v>
      </c>
      <c r="C52" s="13">
        <f t="shared" si="8"/>
        <v>31710.419000000002</v>
      </c>
      <c r="D52" s="17" t="str">
        <f t="shared" si="9"/>
        <v>vis</v>
      </c>
      <c r="E52" s="43">
        <f>VLOOKUP(C52,Active!C$21:E$973,3,FALSE)</f>
        <v>-605.49015690699071</v>
      </c>
      <c r="F52" s="5" t="s">
        <v>37</v>
      </c>
      <c r="G52" s="17" t="str">
        <f t="shared" si="10"/>
        <v>31710.419</v>
      </c>
      <c r="H52" s="13">
        <f t="shared" si="11"/>
        <v>-605.5</v>
      </c>
      <c r="I52" s="44" t="s">
        <v>127</v>
      </c>
      <c r="J52" s="45" t="s">
        <v>128</v>
      </c>
      <c r="K52" s="44">
        <v>-605.5</v>
      </c>
      <c r="L52" s="44" t="s">
        <v>129</v>
      </c>
      <c r="M52" s="45" t="s">
        <v>70</v>
      </c>
      <c r="N52" s="45"/>
      <c r="O52" s="46" t="s">
        <v>130</v>
      </c>
      <c r="P52" s="46" t="s">
        <v>131</v>
      </c>
    </row>
    <row r="53" spans="1:16" ht="12.75" customHeight="1" thickBot="1">
      <c r="A53" s="13" t="str">
        <f t="shared" si="6"/>
        <v> KVB 25.13 </v>
      </c>
      <c r="B53" s="5" t="str">
        <f t="shared" si="7"/>
        <v>I</v>
      </c>
      <c r="C53" s="13">
        <f t="shared" si="8"/>
        <v>33917.343999999997</v>
      </c>
      <c r="D53" s="17" t="str">
        <f t="shared" si="9"/>
        <v>vis</v>
      </c>
      <c r="E53" s="43">
        <f>VLOOKUP(C53,Active!C$21:E$973,3,FALSE)</f>
        <v>-343.99134216369185</v>
      </c>
      <c r="F53" s="5" t="s">
        <v>37</v>
      </c>
      <c r="G53" s="17" t="str">
        <f t="shared" si="10"/>
        <v>33917.344</v>
      </c>
      <c r="H53" s="13">
        <f t="shared" si="11"/>
        <v>-344</v>
      </c>
      <c r="I53" s="44" t="s">
        <v>132</v>
      </c>
      <c r="J53" s="45" t="s">
        <v>133</v>
      </c>
      <c r="K53" s="44">
        <v>-344</v>
      </c>
      <c r="L53" s="44" t="s">
        <v>134</v>
      </c>
      <c r="M53" s="45" t="s">
        <v>70</v>
      </c>
      <c r="N53" s="45"/>
      <c r="O53" s="46" t="s">
        <v>130</v>
      </c>
      <c r="P53" s="46" t="s">
        <v>131</v>
      </c>
    </row>
    <row r="54" spans="1:16" ht="12.75" customHeight="1" thickBot="1">
      <c r="A54" s="13" t="str">
        <f t="shared" si="6"/>
        <v> KVB 25.13 </v>
      </c>
      <c r="B54" s="5" t="str">
        <f t="shared" si="7"/>
        <v>II</v>
      </c>
      <c r="C54" s="13">
        <f t="shared" si="8"/>
        <v>35187.546999999999</v>
      </c>
      <c r="D54" s="17" t="str">
        <f t="shared" si="9"/>
        <v>vis</v>
      </c>
      <c r="E54" s="43">
        <f>VLOOKUP(C54,Active!C$21:E$973,3,FALSE)</f>
        <v>-193.48483243482315</v>
      </c>
      <c r="F54" s="5" t="s">
        <v>37</v>
      </c>
      <c r="G54" s="17" t="str">
        <f t="shared" si="10"/>
        <v>35187.547</v>
      </c>
      <c r="H54" s="13">
        <f t="shared" si="11"/>
        <v>-193.5</v>
      </c>
      <c r="I54" s="44" t="s">
        <v>135</v>
      </c>
      <c r="J54" s="45" t="s">
        <v>136</v>
      </c>
      <c r="K54" s="44">
        <v>-193.5</v>
      </c>
      <c r="L54" s="44" t="s">
        <v>137</v>
      </c>
      <c r="M54" s="45" t="s">
        <v>70</v>
      </c>
      <c r="N54" s="45"/>
      <c r="O54" s="46" t="s">
        <v>130</v>
      </c>
      <c r="P54" s="46" t="s">
        <v>131</v>
      </c>
    </row>
    <row r="55" spans="1:16" ht="12.75" customHeight="1" thickBot="1">
      <c r="A55" s="13" t="str">
        <f t="shared" si="6"/>
        <v> KVB 25.13 </v>
      </c>
      <c r="B55" s="5" t="str">
        <f t="shared" si="7"/>
        <v>I</v>
      </c>
      <c r="C55" s="13">
        <f t="shared" si="8"/>
        <v>36229.629999999997</v>
      </c>
      <c r="D55" s="17" t="str">
        <f t="shared" si="9"/>
        <v>vis</v>
      </c>
      <c r="E55" s="43">
        <f>VLOOKUP(C55,Active!C$21:E$973,3,FALSE)</f>
        <v>-70.008289569006976</v>
      </c>
      <c r="F55" s="5" t="s">
        <v>37</v>
      </c>
      <c r="G55" s="17" t="str">
        <f t="shared" si="10"/>
        <v>36229.630</v>
      </c>
      <c r="H55" s="13">
        <f t="shared" si="11"/>
        <v>-70</v>
      </c>
      <c r="I55" s="44" t="s">
        <v>138</v>
      </c>
      <c r="J55" s="45" t="s">
        <v>139</v>
      </c>
      <c r="K55" s="44">
        <v>-70</v>
      </c>
      <c r="L55" s="44" t="s">
        <v>140</v>
      </c>
      <c r="M55" s="45" t="s">
        <v>70</v>
      </c>
      <c r="N55" s="45"/>
      <c r="O55" s="46" t="s">
        <v>130</v>
      </c>
      <c r="P55" s="46" t="s">
        <v>131</v>
      </c>
    </row>
    <row r="56" spans="1:16" ht="12.75" customHeight="1" thickBot="1">
      <c r="A56" s="13" t="str">
        <f t="shared" si="6"/>
        <v> KVB 25.13 </v>
      </c>
      <c r="B56" s="5" t="str">
        <f t="shared" si="7"/>
        <v>I</v>
      </c>
      <c r="C56" s="13">
        <f t="shared" si="8"/>
        <v>36229.658000000003</v>
      </c>
      <c r="D56" s="17" t="str">
        <f t="shared" si="9"/>
        <v>vis</v>
      </c>
      <c r="E56" s="43">
        <f>VLOOKUP(C56,Active!C$21:E$973,3,FALSE)</f>
        <v>-70.004971845561769</v>
      </c>
      <c r="F56" s="5" t="s">
        <v>37</v>
      </c>
      <c r="G56" s="17" t="str">
        <f t="shared" si="10"/>
        <v>36229.658</v>
      </c>
      <c r="H56" s="13">
        <f t="shared" si="11"/>
        <v>-70</v>
      </c>
      <c r="I56" s="44" t="s">
        <v>141</v>
      </c>
      <c r="J56" s="45" t="s">
        <v>142</v>
      </c>
      <c r="K56" s="44">
        <v>-70</v>
      </c>
      <c r="L56" s="44" t="s">
        <v>143</v>
      </c>
      <c r="M56" s="45" t="s">
        <v>70</v>
      </c>
      <c r="N56" s="45"/>
      <c r="O56" s="46" t="s">
        <v>130</v>
      </c>
      <c r="P56" s="46" t="s">
        <v>131</v>
      </c>
    </row>
    <row r="57" spans="1:16" ht="12.75" customHeight="1" thickBot="1">
      <c r="A57" s="13" t="str">
        <f t="shared" si="6"/>
        <v> KVB 25.6 </v>
      </c>
      <c r="B57" s="5" t="str">
        <f t="shared" si="7"/>
        <v>I</v>
      </c>
      <c r="C57" s="13">
        <f t="shared" si="8"/>
        <v>36263.466999999997</v>
      </c>
      <c r="D57" s="17" t="str">
        <f t="shared" si="9"/>
        <v>vis</v>
      </c>
      <c r="E57" s="43">
        <f>VLOOKUP(C57,Active!C$21:E$973,3,FALSE)</f>
        <v>-65.998939276419364</v>
      </c>
      <c r="F57" s="5" t="s">
        <v>37</v>
      </c>
      <c r="G57" s="17" t="str">
        <f t="shared" si="10"/>
        <v>36263.467</v>
      </c>
      <c r="H57" s="13">
        <f t="shared" si="11"/>
        <v>-66</v>
      </c>
      <c r="I57" s="44" t="s">
        <v>144</v>
      </c>
      <c r="J57" s="45" t="s">
        <v>145</v>
      </c>
      <c r="K57" s="44">
        <v>-66</v>
      </c>
      <c r="L57" s="44" t="s">
        <v>66</v>
      </c>
      <c r="M57" s="45" t="s">
        <v>70</v>
      </c>
      <c r="N57" s="45"/>
      <c r="O57" s="46" t="s">
        <v>71</v>
      </c>
      <c r="P57" s="46" t="s">
        <v>72</v>
      </c>
    </row>
    <row r="58" spans="1:16" ht="12.75" customHeight="1" thickBot="1">
      <c r="A58" s="13" t="str">
        <f t="shared" si="6"/>
        <v> KVB 25.6 </v>
      </c>
      <c r="B58" s="5" t="str">
        <f t="shared" si="7"/>
        <v>I</v>
      </c>
      <c r="C58" s="13">
        <f t="shared" si="8"/>
        <v>36263.468000000001</v>
      </c>
      <c r="D58" s="17" t="str">
        <f t="shared" si="9"/>
        <v>vis</v>
      </c>
      <c r="E58" s="43">
        <f>VLOOKUP(C58,Active!C$21:E$973,3,FALSE)</f>
        <v>-65.998820786295894</v>
      </c>
      <c r="F58" s="5" t="s">
        <v>37</v>
      </c>
      <c r="G58" s="17" t="str">
        <f t="shared" si="10"/>
        <v>36263.468</v>
      </c>
      <c r="H58" s="13">
        <f t="shared" si="11"/>
        <v>-66</v>
      </c>
      <c r="I58" s="44" t="s">
        <v>146</v>
      </c>
      <c r="J58" s="45" t="s">
        <v>147</v>
      </c>
      <c r="K58" s="44">
        <v>-66</v>
      </c>
      <c r="L58" s="44" t="s">
        <v>148</v>
      </c>
      <c r="M58" s="45" t="s">
        <v>70</v>
      </c>
      <c r="N58" s="45"/>
      <c r="O58" s="46" t="s">
        <v>71</v>
      </c>
      <c r="P58" s="46" t="s">
        <v>72</v>
      </c>
    </row>
    <row r="59" spans="1:16" ht="12.75" customHeight="1" thickBot="1">
      <c r="A59" s="13" t="str">
        <f t="shared" si="6"/>
        <v> KVB 25.6 </v>
      </c>
      <c r="B59" s="5" t="str">
        <f t="shared" si="7"/>
        <v>I</v>
      </c>
      <c r="C59" s="13">
        <f t="shared" si="8"/>
        <v>36263.468999999997</v>
      </c>
      <c r="D59" s="17" t="str">
        <f t="shared" si="9"/>
        <v>vis</v>
      </c>
      <c r="E59" s="43">
        <f>VLOOKUP(C59,Active!C$21:E$973,3,FALSE)</f>
        <v>-65.998702296173278</v>
      </c>
      <c r="F59" s="5" t="s">
        <v>37</v>
      </c>
      <c r="G59" s="17" t="str">
        <f t="shared" si="10"/>
        <v>36263.469</v>
      </c>
      <c r="H59" s="13">
        <f t="shared" si="11"/>
        <v>-66</v>
      </c>
      <c r="I59" s="44" t="s">
        <v>149</v>
      </c>
      <c r="J59" s="45" t="s">
        <v>150</v>
      </c>
      <c r="K59" s="44">
        <v>-66</v>
      </c>
      <c r="L59" s="44" t="s">
        <v>151</v>
      </c>
      <c r="M59" s="45" t="s">
        <v>70</v>
      </c>
      <c r="N59" s="45"/>
      <c r="O59" s="46" t="s">
        <v>71</v>
      </c>
      <c r="P59" s="46" t="s">
        <v>72</v>
      </c>
    </row>
    <row r="60" spans="1:16" ht="12.75" customHeight="1" thickBot="1">
      <c r="A60" s="13" t="str">
        <f t="shared" si="6"/>
        <v> KVB 25.13 </v>
      </c>
      <c r="B60" s="5" t="str">
        <f t="shared" si="7"/>
        <v>II</v>
      </c>
      <c r="C60" s="13">
        <f t="shared" si="8"/>
        <v>36318.463000000003</v>
      </c>
      <c r="D60" s="17" t="str">
        <f t="shared" si="9"/>
        <v>vis</v>
      </c>
      <c r="E60" s="43">
        <f>VLOOKUP(C60,Active!C$21:E$973,3,FALSE)</f>
        <v>-59.482456470875825</v>
      </c>
      <c r="F60" s="5" t="s">
        <v>37</v>
      </c>
      <c r="G60" s="17" t="str">
        <f t="shared" si="10"/>
        <v>36318.463</v>
      </c>
      <c r="H60" s="13">
        <f t="shared" si="11"/>
        <v>-59.5</v>
      </c>
      <c r="I60" s="44" t="s">
        <v>152</v>
      </c>
      <c r="J60" s="45" t="s">
        <v>153</v>
      </c>
      <c r="K60" s="44">
        <v>-59.5</v>
      </c>
      <c r="L60" s="44" t="s">
        <v>154</v>
      </c>
      <c r="M60" s="45" t="s">
        <v>70</v>
      </c>
      <c r="N60" s="45"/>
      <c r="O60" s="46" t="s">
        <v>130</v>
      </c>
      <c r="P60" s="46" t="s">
        <v>131</v>
      </c>
    </row>
    <row r="61" spans="1:16" ht="12.75" customHeight="1" thickBot="1">
      <c r="A61" s="13" t="str">
        <f t="shared" si="6"/>
        <v> KVB 25.13 </v>
      </c>
      <c r="B61" s="5" t="str">
        <f t="shared" si="7"/>
        <v>II</v>
      </c>
      <c r="C61" s="13">
        <f t="shared" si="8"/>
        <v>36318.491999999998</v>
      </c>
      <c r="D61" s="17" t="str">
        <f t="shared" si="9"/>
        <v>vis</v>
      </c>
      <c r="E61" s="43">
        <f>VLOOKUP(C61,Active!C$21:E$973,3,FALSE)</f>
        <v>-59.479020257308875</v>
      </c>
      <c r="F61" s="5" t="s">
        <v>37</v>
      </c>
      <c r="G61" s="17" t="str">
        <f t="shared" si="10"/>
        <v>36318.492</v>
      </c>
      <c r="H61" s="13">
        <f t="shared" si="11"/>
        <v>-59.5</v>
      </c>
      <c r="I61" s="44" t="s">
        <v>155</v>
      </c>
      <c r="J61" s="45" t="s">
        <v>156</v>
      </c>
      <c r="K61" s="44">
        <v>-59.5</v>
      </c>
      <c r="L61" s="44" t="s">
        <v>157</v>
      </c>
      <c r="M61" s="45" t="s">
        <v>70</v>
      </c>
      <c r="N61" s="45"/>
      <c r="O61" s="46" t="s">
        <v>130</v>
      </c>
      <c r="P61" s="46" t="s">
        <v>131</v>
      </c>
    </row>
    <row r="62" spans="1:16" ht="12.75" customHeight="1" thickBot="1">
      <c r="A62" s="13" t="str">
        <f t="shared" si="6"/>
        <v> KVB 25.13 </v>
      </c>
      <c r="B62" s="5" t="str">
        <f t="shared" si="7"/>
        <v>II</v>
      </c>
      <c r="C62" s="13">
        <f t="shared" si="8"/>
        <v>36318.521000000001</v>
      </c>
      <c r="D62" s="17" t="str">
        <f t="shared" si="9"/>
        <v>vis</v>
      </c>
      <c r="E62" s="43">
        <f>VLOOKUP(C62,Active!C$21:E$973,3,FALSE)</f>
        <v>-59.475584043741058</v>
      </c>
      <c r="F62" s="5" t="s">
        <v>37</v>
      </c>
      <c r="G62" s="17" t="str">
        <f t="shared" si="10"/>
        <v>36318.521</v>
      </c>
      <c r="H62" s="13">
        <f t="shared" si="11"/>
        <v>-59.5</v>
      </c>
      <c r="I62" s="44" t="s">
        <v>158</v>
      </c>
      <c r="J62" s="45" t="s">
        <v>159</v>
      </c>
      <c r="K62" s="44">
        <v>-59.5</v>
      </c>
      <c r="L62" s="44" t="s">
        <v>160</v>
      </c>
      <c r="M62" s="45" t="s">
        <v>70</v>
      </c>
      <c r="N62" s="45"/>
      <c r="O62" s="46" t="s">
        <v>130</v>
      </c>
      <c r="P62" s="46" t="s">
        <v>131</v>
      </c>
    </row>
    <row r="63" spans="1:16" ht="12.75" customHeight="1" thickBot="1">
      <c r="A63" s="13" t="str">
        <f t="shared" si="6"/>
        <v> KVB 25.6 </v>
      </c>
      <c r="B63" s="5" t="str">
        <f t="shared" si="7"/>
        <v>II</v>
      </c>
      <c r="C63" s="13">
        <f t="shared" si="8"/>
        <v>36436.377</v>
      </c>
      <c r="D63" s="17" t="str">
        <f t="shared" si="9"/>
        <v>vis</v>
      </c>
      <c r="E63" s="43">
        <f>VLOOKUP(C63,Active!C$21:E$973,3,FALSE)</f>
        <v>-45.510812105235566</v>
      </c>
      <c r="F63" s="5" t="s">
        <v>37</v>
      </c>
      <c r="G63" s="17" t="str">
        <f t="shared" si="10"/>
        <v>36436.377</v>
      </c>
      <c r="H63" s="13">
        <f t="shared" si="11"/>
        <v>-45.5</v>
      </c>
      <c r="I63" s="44" t="s">
        <v>161</v>
      </c>
      <c r="J63" s="45" t="s">
        <v>162</v>
      </c>
      <c r="K63" s="44">
        <v>-45.5</v>
      </c>
      <c r="L63" s="44" t="s">
        <v>163</v>
      </c>
      <c r="M63" s="45" t="s">
        <v>70</v>
      </c>
      <c r="N63" s="45"/>
      <c r="O63" s="46" t="s">
        <v>71</v>
      </c>
      <c r="P63" s="46" t="s">
        <v>72</v>
      </c>
    </row>
    <row r="64" spans="1:16" ht="12.75" customHeight="1" thickBot="1">
      <c r="A64" s="13" t="str">
        <f t="shared" si="6"/>
        <v> KVB 25.6 </v>
      </c>
      <c r="B64" s="5" t="str">
        <f t="shared" si="7"/>
        <v>II</v>
      </c>
      <c r="C64" s="13">
        <f t="shared" si="8"/>
        <v>36436.421999999999</v>
      </c>
      <c r="D64" s="17" t="str">
        <f t="shared" si="9"/>
        <v>vis</v>
      </c>
      <c r="E64" s="43">
        <f>VLOOKUP(C64,Active!C$21:E$973,3,FALSE)</f>
        <v>-45.505480049699926</v>
      </c>
      <c r="F64" s="5" t="s">
        <v>37</v>
      </c>
      <c r="G64" s="17" t="str">
        <f t="shared" si="10"/>
        <v>36436.422</v>
      </c>
      <c r="H64" s="13">
        <f t="shared" si="11"/>
        <v>-45.5</v>
      </c>
      <c r="I64" s="44" t="s">
        <v>164</v>
      </c>
      <c r="J64" s="45" t="s">
        <v>165</v>
      </c>
      <c r="K64" s="44">
        <v>-45.5</v>
      </c>
      <c r="L64" s="44" t="s">
        <v>143</v>
      </c>
      <c r="M64" s="45" t="s">
        <v>70</v>
      </c>
      <c r="N64" s="45"/>
      <c r="O64" s="46" t="s">
        <v>71</v>
      </c>
      <c r="P64" s="46" t="s">
        <v>72</v>
      </c>
    </row>
    <row r="65" spans="1:16" ht="12.75" customHeight="1" thickBot="1">
      <c r="A65" s="13" t="str">
        <f t="shared" si="6"/>
        <v> KVB 25.13 </v>
      </c>
      <c r="B65" s="5" t="str">
        <f t="shared" si="7"/>
        <v>II</v>
      </c>
      <c r="C65" s="13">
        <f t="shared" si="8"/>
        <v>36436.497000000003</v>
      </c>
      <c r="D65" s="17" t="str">
        <f t="shared" si="9"/>
        <v>vis</v>
      </c>
      <c r="E65" s="43">
        <f>VLOOKUP(C65,Active!C$21:E$973,3,FALSE)</f>
        <v>-45.496593290472994</v>
      </c>
      <c r="F65" s="5" t="s">
        <v>37</v>
      </c>
      <c r="G65" s="17" t="str">
        <f t="shared" si="10"/>
        <v>36436.497</v>
      </c>
      <c r="H65" s="13">
        <f t="shared" si="11"/>
        <v>-45.5</v>
      </c>
      <c r="I65" s="44" t="s">
        <v>166</v>
      </c>
      <c r="J65" s="45" t="s">
        <v>167</v>
      </c>
      <c r="K65" s="44">
        <v>-45.5</v>
      </c>
      <c r="L65" s="44" t="s">
        <v>168</v>
      </c>
      <c r="M65" s="45" t="s">
        <v>70</v>
      </c>
      <c r="N65" s="45"/>
      <c r="O65" s="46" t="s">
        <v>130</v>
      </c>
      <c r="P65" s="46" t="s">
        <v>131</v>
      </c>
    </row>
    <row r="66" spans="1:16" ht="12.75" customHeight="1" thickBot="1">
      <c r="A66" s="13" t="str">
        <f t="shared" si="6"/>
        <v> KVB 25.6 </v>
      </c>
      <c r="B66" s="5" t="str">
        <f t="shared" si="7"/>
        <v>II</v>
      </c>
      <c r="C66" s="13">
        <f t="shared" si="8"/>
        <v>36436.514000000003</v>
      </c>
      <c r="D66" s="17" t="str">
        <f t="shared" si="9"/>
        <v>vis</v>
      </c>
      <c r="E66" s="43">
        <f>VLOOKUP(C66,Active!C$21:E$973,3,FALSE)</f>
        <v>-45.494578958381695</v>
      </c>
      <c r="F66" s="5" t="s">
        <v>37</v>
      </c>
      <c r="G66" s="17" t="str">
        <f t="shared" si="10"/>
        <v>36436.514</v>
      </c>
      <c r="H66" s="13">
        <f t="shared" si="11"/>
        <v>-45.5</v>
      </c>
      <c r="I66" s="44" t="s">
        <v>169</v>
      </c>
      <c r="J66" s="45" t="s">
        <v>170</v>
      </c>
      <c r="K66" s="44">
        <v>-45.5</v>
      </c>
      <c r="L66" s="44" t="s">
        <v>171</v>
      </c>
      <c r="M66" s="45" t="s">
        <v>70</v>
      </c>
      <c r="N66" s="45"/>
      <c r="O66" s="46" t="s">
        <v>71</v>
      </c>
      <c r="P66" s="46" t="s">
        <v>72</v>
      </c>
    </row>
    <row r="67" spans="1:16" ht="12.75" customHeight="1" thickBot="1">
      <c r="A67" s="13" t="str">
        <f t="shared" si="6"/>
        <v> KVB 25.6 </v>
      </c>
      <c r="B67" s="5" t="str">
        <f t="shared" si="7"/>
        <v>II</v>
      </c>
      <c r="C67" s="13">
        <f t="shared" si="8"/>
        <v>36453.364999999998</v>
      </c>
      <c r="D67" s="17" t="str">
        <f t="shared" si="9"/>
        <v>vis</v>
      </c>
      <c r="E67" s="43">
        <f>VLOOKUP(C67,Active!C$21:E$973,3,FALSE)</f>
        <v>-43.497901895392218</v>
      </c>
      <c r="F67" s="5" t="s">
        <v>37</v>
      </c>
      <c r="G67" s="17" t="str">
        <f t="shared" si="10"/>
        <v>36453.365</v>
      </c>
      <c r="H67" s="13">
        <f t="shared" si="11"/>
        <v>-43.5</v>
      </c>
      <c r="I67" s="44" t="s">
        <v>172</v>
      </c>
      <c r="J67" s="45" t="s">
        <v>173</v>
      </c>
      <c r="K67" s="44">
        <v>-43.5</v>
      </c>
      <c r="L67" s="44" t="s">
        <v>174</v>
      </c>
      <c r="M67" s="45" t="s">
        <v>70</v>
      </c>
      <c r="N67" s="45"/>
      <c r="O67" s="46" t="s">
        <v>71</v>
      </c>
      <c r="P67" s="46" t="s">
        <v>72</v>
      </c>
    </row>
    <row r="68" spans="1:16" ht="12.75" customHeight="1" thickBot="1">
      <c r="A68" s="13" t="str">
        <f t="shared" si="6"/>
        <v> KVB 25.6 </v>
      </c>
      <c r="B68" s="5" t="str">
        <f t="shared" si="7"/>
        <v>II</v>
      </c>
      <c r="C68" s="13">
        <f t="shared" si="8"/>
        <v>36453.409</v>
      </c>
      <c r="D68" s="17" t="str">
        <f t="shared" si="9"/>
        <v>vis</v>
      </c>
      <c r="E68" s="43">
        <f>VLOOKUP(C68,Active!C$21:E$973,3,FALSE)</f>
        <v>-43.492688329979188</v>
      </c>
      <c r="F68" s="5" t="s">
        <v>37</v>
      </c>
      <c r="G68" s="17" t="str">
        <f t="shared" si="10"/>
        <v>36453.409</v>
      </c>
      <c r="H68" s="13">
        <f t="shared" si="11"/>
        <v>-43.5</v>
      </c>
      <c r="I68" s="44" t="s">
        <v>175</v>
      </c>
      <c r="J68" s="45" t="s">
        <v>176</v>
      </c>
      <c r="K68" s="44">
        <v>-43.5</v>
      </c>
      <c r="L68" s="44" t="s">
        <v>177</v>
      </c>
      <c r="M68" s="45" t="s">
        <v>70</v>
      </c>
      <c r="N68" s="45"/>
      <c r="O68" s="46" t="s">
        <v>71</v>
      </c>
      <c r="P68" s="46" t="s">
        <v>72</v>
      </c>
    </row>
    <row r="69" spans="1:16" ht="12.75" customHeight="1" thickBot="1">
      <c r="A69" s="13" t="str">
        <f t="shared" si="6"/>
        <v> KVB 25.6 </v>
      </c>
      <c r="B69" s="5" t="str">
        <f t="shared" si="7"/>
        <v>II</v>
      </c>
      <c r="C69" s="13">
        <f t="shared" si="8"/>
        <v>36453.455000000002</v>
      </c>
      <c r="D69" s="17" t="str">
        <f t="shared" si="9"/>
        <v>vis</v>
      </c>
      <c r="E69" s="43">
        <f>VLOOKUP(C69,Active!C$21:E$973,3,FALSE)</f>
        <v>-43.487237784320072</v>
      </c>
      <c r="F69" s="5" t="s">
        <v>37</v>
      </c>
      <c r="G69" s="17" t="str">
        <f t="shared" si="10"/>
        <v>36453.455</v>
      </c>
      <c r="H69" s="13">
        <f t="shared" si="11"/>
        <v>-43.5</v>
      </c>
      <c r="I69" s="44" t="s">
        <v>178</v>
      </c>
      <c r="J69" s="45" t="s">
        <v>179</v>
      </c>
      <c r="K69" s="44">
        <v>-43.5</v>
      </c>
      <c r="L69" s="44" t="s">
        <v>180</v>
      </c>
      <c r="M69" s="45" t="s">
        <v>70</v>
      </c>
      <c r="N69" s="45"/>
      <c r="O69" s="46" t="s">
        <v>71</v>
      </c>
      <c r="P69" s="46" t="s">
        <v>72</v>
      </c>
    </row>
    <row r="70" spans="1:16" ht="12.75" customHeight="1" thickBot="1">
      <c r="A70" s="13" t="str">
        <f t="shared" si="6"/>
        <v> KVB 25.13 </v>
      </c>
      <c r="B70" s="5" t="str">
        <f t="shared" si="7"/>
        <v>II</v>
      </c>
      <c r="C70" s="13">
        <f t="shared" si="8"/>
        <v>36495.451999999997</v>
      </c>
      <c r="D70" s="17" t="str">
        <f t="shared" si="9"/>
        <v>vis</v>
      </c>
      <c r="E70" s="43">
        <f>VLOOKUP(C70,Active!C$21:E$973,3,FALSE)</f>
        <v>-38.511008087899384</v>
      </c>
      <c r="F70" s="5" t="s">
        <v>37</v>
      </c>
      <c r="G70" s="17" t="str">
        <f t="shared" si="10"/>
        <v>36495.452</v>
      </c>
      <c r="H70" s="13">
        <f t="shared" si="11"/>
        <v>-38.5</v>
      </c>
      <c r="I70" s="44" t="s">
        <v>181</v>
      </c>
      <c r="J70" s="45" t="s">
        <v>182</v>
      </c>
      <c r="K70" s="44">
        <v>-38.5</v>
      </c>
      <c r="L70" s="44" t="s">
        <v>163</v>
      </c>
      <c r="M70" s="45" t="s">
        <v>70</v>
      </c>
      <c r="N70" s="45"/>
      <c r="O70" s="46" t="s">
        <v>130</v>
      </c>
      <c r="P70" s="46" t="s">
        <v>131</v>
      </c>
    </row>
    <row r="71" spans="1:16" ht="12.75" customHeight="1" thickBot="1">
      <c r="A71" s="13" t="str">
        <f t="shared" si="6"/>
        <v> MSAI 37.379 </v>
      </c>
      <c r="B71" s="5" t="str">
        <f t="shared" si="7"/>
        <v>I</v>
      </c>
      <c r="C71" s="13">
        <f t="shared" si="8"/>
        <v>37149.600700000003</v>
      </c>
      <c r="D71" s="17" t="str">
        <f t="shared" si="9"/>
        <v>vis</v>
      </c>
      <c r="E71" s="43">
        <f>VLOOKUP(C71,Active!C$21:E$973,3,FALSE)</f>
        <v>38.99915184769948</v>
      </c>
      <c r="F71" s="5" t="s">
        <v>37</v>
      </c>
      <c r="G71" s="17" t="str">
        <f t="shared" si="10"/>
        <v>37149.6007</v>
      </c>
      <c r="H71" s="13">
        <f t="shared" si="11"/>
        <v>39</v>
      </c>
      <c r="I71" s="44" t="s">
        <v>190</v>
      </c>
      <c r="J71" s="45" t="s">
        <v>191</v>
      </c>
      <c r="K71" s="44">
        <v>39</v>
      </c>
      <c r="L71" s="44" t="s">
        <v>192</v>
      </c>
      <c r="M71" s="45" t="s">
        <v>186</v>
      </c>
      <c r="N71" s="45" t="s">
        <v>187</v>
      </c>
      <c r="O71" s="46" t="s">
        <v>188</v>
      </c>
      <c r="P71" s="46" t="s">
        <v>189</v>
      </c>
    </row>
    <row r="72" spans="1:16" ht="12.75" customHeight="1" thickBot="1">
      <c r="A72" s="13" t="str">
        <f t="shared" si="6"/>
        <v> MSAI 37.379 </v>
      </c>
      <c r="B72" s="5" t="str">
        <f t="shared" si="7"/>
        <v>I</v>
      </c>
      <c r="C72" s="13">
        <f t="shared" si="8"/>
        <v>37166.476499999997</v>
      </c>
      <c r="D72" s="17" t="str">
        <f t="shared" si="9"/>
        <v>vis</v>
      </c>
      <c r="E72" s="43">
        <f>VLOOKUP(C72,Active!C$21:E$973,3,FALSE)</f>
        <v>40.998767465739739</v>
      </c>
      <c r="F72" s="5" t="s">
        <v>37</v>
      </c>
      <c r="G72" s="17" t="str">
        <f t="shared" si="10"/>
        <v>37166.4765</v>
      </c>
      <c r="H72" s="13">
        <f t="shared" si="11"/>
        <v>41</v>
      </c>
      <c r="I72" s="44" t="s">
        <v>193</v>
      </c>
      <c r="J72" s="45" t="s">
        <v>194</v>
      </c>
      <c r="K72" s="44">
        <v>41</v>
      </c>
      <c r="L72" s="44" t="s">
        <v>195</v>
      </c>
      <c r="M72" s="45" t="s">
        <v>186</v>
      </c>
      <c r="N72" s="45" t="s">
        <v>187</v>
      </c>
      <c r="O72" s="46" t="s">
        <v>188</v>
      </c>
      <c r="P72" s="46" t="s">
        <v>189</v>
      </c>
    </row>
    <row r="73" spans="1:16" ht="12.75" customHeight="1" thickBot="1">
      <c r="A73" s="13" t="str">
        <f t="shared" si="6"/>
        <v> JBAA 83.453 </v>
      </c>
      <c r="B73" s="5" t="str">
        <f t="shared" si="7"/>
        <v>II</v>
      </c>
      <c r="C73" s="13">
        <f t="shared" si="8"/>
        <v>41660.415999999997</v>
      </c>
      <c r="D73" s="17" t="str">
        <f t="shared" si="9"/>
        <v>vis</v>
      </c>
      <c r="E73" s="43">
        <f>VLOOKUP(C73,Active!C$21:E$973,3,FALSE)</f>
        <v>573.48621165985412</v>
      </c>
      <c r="F73" s="5" t="s">
        <v>37</v>
      </c>
      <c r="G73" s="17" t="str">
        <f t="shared" si="10"/>
        <v>41660.416</v>
      </c>
      <c r="H73" s="13">
        <f t="shared" si="11"/>
        <v>573.5</v>
      </c>
      <c r="I73" s="44" t="s">
        <v>217</v>
      </c>
      <c r="J73" s="45" t="s">
        <v>218</v>
      </c>
      <c r="K73" s="44">
        <v>573.5</v>
      </c>
      <c r="L73" s="44" t="s">
        <v>78</v>
      </c>
      <c r="M73" s="45" t="s">
        <v>199</v>
      </c>
      <c r="N73" s="45"/>
      <c r="O73" s="46" t="s">
        <v>219</v>
      </c>
      <c r="P73" s="46" t="s">
        <v>220</v>
      </c>
    </row>
    <row r="74" spans="1:16" ht="12.75" customHeight="1" thickBot="1">
      <c r="A74" s="13" t="str">
        <f t="shared" si="6"/>
        <v>BAVM 122 </v>
      </c>
      <c r="B74" s="5" t="str">
        <f t="shared" si="7"/>
        <v>I</v>
      </c>
      <c r="C74" s="13">
        <f t="shared" si="8"/>
        <v>51015.453999999998</v>
      </c>
      <c r="D74" s="17" t="str">
        <f t="shared" si="9"/>
        <v>vis</v>
      </c>
      <c r="E74" s="43">
        <f>VLOOKUP(C74,Active!C$21:E$973,3,FALSE)</f>
        <v>1681.965815125548</v>
      </c>
      <c r="F74" s="5" t="s">
        <v>37</v>
      </c>
      <c r="G74" s="17" t="str">
        <f t="shared" si="10"/>
        <v>51015.454</v>
      </c>
      <c r="H74" s="13">
        <f t="shared" si="11"/>
        <v>1682</v>
      </c>
      <c r="I74" s="44" t="s">
        <v>271</v>
      </c>
      <c r="J74" s="45" t="s">
        <v>272</v>
      </c>
      <c r="K74" s="44">
        <v>1682</v>
      </c>
      <c r="L74" s="44" t="s">
        <v>273</v>
      </c>
      <c r="M74" s="45" t="s">
        <v>199</v>
      </c>
      <c r="N74" s="45"/>
      <c r="O74" s="46" t="s">
        <v>274</v>
      </c>
      <c r="P74" s="47" t="s">
        <v>275</v>
      </c>
    </row>
    <row r="75" spans="1:16" ht="12.75" customHeight="1" thickBot="1">
      <c r="A75" s="13" t="str">
        <f t="shared" si="6"/>
        <v> BBS 124 </v>
      </c>
      <c r="B75" s="5" t="str">
        <f t="shared" si="7"/>
        <v>I</v>
      </c>
      <c r="C75" s="13">
        <f t="shared" si="8"/>
        <v>51437.423000000003</v>
      </c>
      <c r="D75" s="17" t="str">
        <f t="shared" si="9"/>
        <v>vis</v>
      </c>
      <c r="E75" s="43">
        <f>VLOOKUP(C75,Active!C$21:E$973,3,FALSE)</f>
        <v>1731.9649738456751</v>
      </c>
      <c r="F75" s="5" t="s">
        <v>37</v>
      </c>
      <c r="G75" s="17" t="str">
        <f t="shared" si="10"/>
        <v>51437.423</v>
      </c>
      <c r="H75" s="13">
        <f t="shared" si="11"/>
        <v>1732</v>
      </c>
      <c r="I75" s="44" t="s">
        <v>276</v>
      </c>
      <c r="J75" s="45" t="s">
        <v>277</v>
      </c>
      <c r="K75" s="44">
        <v>1732</v>
      </c>
      <c r="L75" s="44" t="s">
        <v>278</v>
      </c>
      <c r="M75" s="45" t="s">
        <v>199</v>
      </c>
      <c r="N75" s="45"/>
      <c r="O75" s="46" t="s">
        <v>279</v>
      </c>
      <c r="P75" s="46" t="s">
        <v>280</v>
      </c>
    </row>
    <row r="76" spans="1:16" ht="12.75" customHeight="1" thickBot="1">
      <c r="A76" s="13" t="str">
        <f t="shared" si="6"/>
        <v>BAVM 143 </v>
      </c>
      <c r="B76" s="5" t="str">
        <f t="shared" si="7"/>
        <v>I</v>
      </c>
      <c r="C76" s="13">
        <f t="shared" si="8"/>
        <v>51783.428999999996</v>
      </c>
      <c r="D76" s="17" t="str">
        <f t="shared" si="9"/>
        <v>vis</v>
      </c>
      <c r="E76" s="43">
        <f>VLOOKUP(C76,Active!C$21:E$973,3,FALSE)</f>
        <v>1772.9632673509227</v>
      </c>
      <c r="F76" s="5" t="s">
        <v>37</v>
      </c>
      <c r="G76" s="17" t="str">
        <f t="shared" si="10"/>
        <v>51783.429</v>
      </c>
      <c r="H76" s="13">
        <f t="shared" si="11"/>
        <v>1773</v>
      </c>
      <c r="I76" s="44" t="s">
        <v>281</v>
      </c>
      <c r="J76" s="45" t="s">
        <v>282</v>
      </c>
      <c r="K76" s="44">
        <v>1773</v>
      </c>
      <c r="L76" s="44" t="s">
        <v>231</v>
      </c>
      <c r="M76" s="45" t="s">
        <v>199</v>
      </c>
      <c r="N76" s="45"/>
      <c r="O76" s="46" t="s">
        <v>274</v>
      </c>
      <c r="P76" s="47" t="s">
        <v>283</v>
      </c>
    </row>
    <row r="77" spans="1:16">
      <c r="B77" s="5"/>
      <c r="F77" s="5"/>
    </row>
    <row r="78" spans="1:16">
      <c r="B78" s="5"/>
      <c r="F78" s="5"/>
    </row>
    <row r="79" spans="1:16">
      <c r="B79" s="5"/>
      <c r="F79" s="5"/>
    </row>
    <row r="80" spans="1:1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</sheetData>
  <phoneticPr fontId="7" type="noConversion"/>
  <hyperlinks>
    <hyperlink ref="P12" r:id="rId1" display="http://www.bav-astro.de/sfs/BAVM_link.php?BAVMnr=18" xr:uid="{00000000-0004-0000-0100-000000000000}"/>
    <hyperlink ref="P13" r:id="rId2" display="http://www.bav-astro.de/sfs/BAVM_link.php?BAVMnr=18" xr:uid="{00000000-0004-0000-0100-000001000000}"/>
    <hyperlink ref="P29" r:id="rId3" display="http://www.konkoly.hu/cgi-bin/IBVS?3615" xr:uid="{00000000-0004-0000-0100-000002000000}"/>
    <hyperlink ref="P30" r:id="rId4" display="http://www.bav-astro.de/sfs/BAVM_link.php?BAVMnr=59" xr:uid="{00000000-0004-0000-0100-000003000000}"/>
    <hyperlink ref="P74" r:id="rId5" display="http://www.bav-astro.de/sfs/BAVM_link.php?BAVMnr=122" xr:uid="{00000000-0004-0000-0100-000004000000}"/>
    <hyperlink ref="P76" r:id="rId6" display="http://www.bav-astro.de/sfs/BAVM_link.php?BAVMnr=143" xr:uid="{00000000-0004-0000-0100-000005000000}"/>
    <hyperlink ref="P31" r:id="rId7" display="http://var.astro.cz/oejv/issues/oejv0172.pdf" xr:uid="{00000000-0004-0000-0100-000006000000}"/>
    <hyperlink ref="P32" r:id="rId8" display="http://var.astro.cz/oejv/issues/oejv0172.pdf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2024-01-23T03:00:21Z</dcterms:modified>
</cp:coreProperties>
</file>