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D190E2F-E846-43DC-97E8-9AA0FD81EA5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14" i="2" l="1"/>
  <c r="C14" i="2"/>
  <c r="G13" i="2"/>
  <c r="C13" i="2"/>
  <c r="E25" i="1"/>
  <c r="E13" i="2"/>
  <c r="G12" i="2"/>
  <c r="C12" i="2"/>
  <c r="G11" i="2"/>
  <c r="C11" i="2"/>
  <c r="E23" i="1"/>
  <c r="E11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F25" i="1"/>
  <c r="G25" i="1"/>
  <c r="J25" i="1"/>
  <c r="E22" i="1"/>
  <c r="F22" i="1"/>
  <c r="G22" i="1"/>
  <c r="K22" i="1"/>
  <c r="F23" i="1"/>
  <c r="G23" i="1"/>
  <c r="K23" i="1"/>
  <c r="C9" i="1"/>
  <c r="D9" i="1"/>
  <c r="E21" i="1"/>
  <c r="F21" i="1"/>
  <c r="Q25" i="1"/>
  <c r="Q26" i="1"/>
  <c r="Q24" i="1"/>
  <c r="F16" i="1"/>
  <c r="C17" i="1"/>
  <c r="Q23" i="1"/>
  <c r="Q22" i="1"/>
  <c r="C8" i="1"/>
  <c r="C7" i="1"/>
  <c r="G21" i="1"/>
  <c r="Q21" i="1"/>
  <c r="E24" i="1"/>
  <c r="F24" i="1"/>
  <c r="G24" i="1"/>
  <c r="E26" i="1"/>
  <c r="F26" i="1"/>
  <c r="G26" i="1"/>
  <c r="J26" i="1"/>
  <c r="E12" i="2"/>
  <c r="J24" i="1"/>
  <c r="E14" i="2"/>
  <c r="C11" i="1"/>
  <c r="C12" i="1"/>
  <c r="C16" i="1" l="1"/>
  <c r="D18" i="1" s="1"/>
  <c r="O21" i="1"/>
  <c r="O23" i="1"/>
  <c r="C15" i="1"/>
  <c r="F18" i="1" s="1"/>
  <c r="O24" i="1"/>
  <c r="O26" i="1"/>
  <c r="O22" i="1"/>
  <c r="O25" i="1"/>
  <c r="F17" i="1"/>
  <c r="F19" i="1" l="1"/>
  <c r="C18" i="1"/>
</calcChain>
</file>

<file path=xl/sharedStrings.xml><?xml version="1.0" encoding="utf-8"?>
<sst xmlns="http://schemas.openxmlformats.org/spreadsheetml/2006/main" count="105" uniqueCount="79">
  <si>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</si>
  <si>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</si>
  <si>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</si>
  <si>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</si>
  <si>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</si>
  <si>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</si>
  <si>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</si>
  <si>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</si>
  <si>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</si>
  <si>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</si>
  <si>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</si>
  <si>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</si>
  <si>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</si>
  <si>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</si>
  <si>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</si>
  <si>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</si>
  <si>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</si>
  <si>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</si>
  <si>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</si>
  <si>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</si>
  <si>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</si>
  <si>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</si>
  <si>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</si>
  <si>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</si>
  <si>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</si>
  <si>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</si>
  <si>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</si>
  <si>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</si>
  <si>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</si>
  <si>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EA/SD</t>
  </si>
  <si>
    <t>IBVS 5653</t>
  </si>
  <si>
    <t>I</t>
  </si>
  <si>
    <t xml:space="preserve">GG Cep / GSC 04260-00743 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</si>
  <si>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</si>
  <si>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</si>
  <si>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</si>
  <si>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</si>
  <si>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</si>
  <si>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</si>
  <si>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Start of linear fit &gt;&gt;&gt;&gt;&gt;&gt;&gt;&gt;&gt;&gt;&gt;&gt;&gt;&gt;&gt;&gt;&gt;&gt;&gt;&gt;&gt;</t>
  </si>
  <si>
    <t>Add cycle</t>
  </si>
  <si>
    <t>Old Cycle</t>
  </si>
  <si>
    <t>IBVS 6010</t>
  </si>
  <si>
    <t>IBVS 6070</t>
  </si>
  <si>
    <t>IBVS 6084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</si>
  <si>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</si>
  <si>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</si>
  <si>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</si>
  <si>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</si>
  <si>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</si>
  <si>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</si>
  <si>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</si>
  <si>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</si>
  <si>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</si>
  <si>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</si>
  <si>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</si>
  <si>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2454096.2931 </t>
  </si>
  <si>
    <t> 26.12.2006 19:02 </t>
  </si>
  <si>
    <t> -0.0809 </t>
  </si>
  <si>
    <t>C </t>
  </si>
  <si>
    <t> R.Diethelm </t>
  </si>
  <si>
    <t>IBVS 5781 </t>
  </si>
  <si>
    <t>2455685.4470 </t>
  </si>
  <si>
    <t> 03.05.2011 22:43 </t>
  </si>
  <si>
    <t> -0.0990 </t>
  </si>
  <si>
    <t>-I</t>
  </si>
  <si>
    <t> F.Agerer </t>
  </si>
  <si>
    <t>BAVM 220 </t>
  </si>
  <si>
    <t>2456058.4664 </t>
  </si>
  <si>
    <t> 10.05.2012 23:11 </t>
  </si>
  <si>
    <t>10101</t>
  </si>
  <si>
    <t> -0.1068 </t>
  </si>
  <si>
    <t>BAVM 231 </t>
  </si>
  <si>
    <t>2456490.4835 </t>
  </si>
  <si>
    <t> 16.07.2013 23:36 </t>
  </si>
  <si>
    <t>10328</t>
  </si>
  <si>
    <t> -0.1161 </t>
  </si>
  <si>
    <t>BAVM 232 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</si>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</sst>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GG Cep - O-C Diagr.</a:t>
            </a:r>
          </a:p>
        </c:rich>
      </c:tx>
      <c:layout>
        <c:manualLayout>
          <c:xMode val="edge"/>
          <c:yMode val="edge"/>
          <c:x val="0.3747984006038017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8634</c:v>
                </c:pt>
                <c:pt idx="2">
                  <c:v>9070</c:v>
                </c:pt>
                <c:pt idx="3">
                  <c:v>9905</c:v>
                </c:pt>
                <c:pt idx="4">
                  <c:v>10101</c:v>
                </c:pt>
                <c:pt idx="5">
                  <c:v>10328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3F-4707-B1B4-FE494B9F6DD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5.1000000000000004E-3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5.1000000000000004E-3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8634</c:v>
                </c:pt>
                <c:pt idx="2">
                  <c:v>9070</c:v>
                </c:pt>
                <c:pt idx="3">
                  <c:v>9905</c:v>
                </c:pt>
                <c:pt idx="4">
                  <c:v>10101</c:v>
                </c:pt>
                <c:pt idx="5">
                  <c:v>10328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3F-4707-B1B4-FE494B9F6DD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5.1000000000000004E-3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5.1000000000000004E-3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8634</c:v>
                </c:pt>
                <c:pt idx="2">
                  <c:v>9070</c:v>
                </c:pt>
                <c:pt idx="3">
                  <c:v>9905</c:v>
                </c:pt>
                <c:pt idx="4">
                  <c:v>10101</c:v>
                </c:pt>
                <c:pt idx="5">
                  <c:v>10328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-9.900000000197906E-2</c:v>
                </c:pt>
                <c:pt idx="4">
                  <c:v>-0.10680000000138534</c:v>
                </c:pt>
                <c:pt idx="5">
                  <c:v>-0.11609999999927823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3F-4707-B1B4-FE494B9F6DD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5.1000000000000004E-3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5.1000000000000004E-3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8634</c:v>
                </c:pt>
                <c:pt idx="2">
                  <c:v>9070</c:v>
                </c:pt>
                <c:pt idx="3">
                  <c:v>9905</c:v>
                </c:pt>
                <c:pt idx="4">
                  <c:v>10101</c:v>
                </c:pt>
                <c:pt idx="5">
                  <c:v>10328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-5.3200000002107117E-2</c:v>
                </c:pt>
                <c:pt idx="2">
                  <c:v>-8.0899999993562233E-2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3F-4707-B1B4-FE494B9F6DD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5.1000000000000004E-3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5.1000000000000004E-3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8634</c:v>
                </c:pt>
                <c:pt idx="2">
                  <c:v>9070</c:v>
                </c:pt>
                <c:pt idx="3">
                  <c:v>9905</c:v>
                </c:pt>
                <c:pt idx="4">
                  <c:v>10101</c:v>
                </c:pt>
                <c:pt idx="5">
                  <c:v>10328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3F-4707-B1B4-FE494B9F6DD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5.1000000000000004E-3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5.1000000000000004E-3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8634</c:v>
                </c:pt>
                <c:pt idx="2">
                  <c:v>9070</c:v>
                </c:pt>
                <c:pt idx="3">
                  <c:v>9905</c:v>
                </c:pt>
                <c:pt idx="4">
                  <c:v>10101</c:v>
                </c:pt>
                <c:pt idx="5">
                  <c:v>10328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3F-4707-B1B4-FE494B9F6DD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5.1000000000000004E-3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5.1000000000000004E-3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8634</c:v>
                </c:pt>
                <c:pt idx="2">
                  <c:v>9070</c:v>
                </c:pt>
                <c:pt idx="3">
                  <c:v>9905</c:v>
                </c:pt>
                <c:pt idx="4">
                  <c:v>10101</c:v>
                </c:pt>
                <c:pt idx="5">
                  <c:v>10328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3F-4707-B1B4-FE494B9F6DD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8634</c:v>
                </c:pt>
                <c:pt idx="2">
                  <c:v>9070</c:v>
                </c:pt>
                <c:pt idx="3">
                  <c:v>9905</c:v>
                </c:pt>
                <c:pt idx="4">
                  <c:v>10101</c:v>
                </c:pt>
                <c:pt idx="5">
                  <c:v>10328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0.23317761792851877</c:v>
                </c:pt>
                <c:pt idx="1">
                  <c:v>-5.8328726339760051E-2</c:v>
                </c:pt>
                <c:pt idx="2">
                  <c:v>-7.3049222760998123E-2</c:v>
                </c:pt>
                <c:pt idx="3">
                  <c:v>-0.10124099916405732</c:v>
                </c:pt>
                <c:pt idx="4">
                  <c:v>-0.1078584700323203</c:v>
                </c:pt>
                <c:pt idx="5">
                  <c:v>-0.11552258170117591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3F-4707-B1B4-FE494B9F6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982704"/>
        <c:axId val="1"/>
      </c:scatterChart>
      <c:valAx>
        <c:axId val="652982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2982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94039577847599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16</xdr:col>
      <xdr:colOff>409575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B6A3E4-8B43-73B9-7913-CE82658F4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konkoly.hu/cgi-bin/IBVS?5781" TargetMode="External"/><Relationship Id="rId4" Type="http://schemas.openxmlformats.org/officeDocument/2006/relationships/hyperlink" Target="http://www.bav-astro.de/sfs/BAVM_link.php?BAVMnr=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6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32</v>
      </c>
    </row>
    <row r="2" spans="1:6" x14ac:dyDescent="0.2">
      <c r="A2" t="s">
        <v>24</v>
      </c>
      <c r="B2" s="10" t="s">
        <v>29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36834.35</v>
      </c>
      <c r="D4" s="9">
        <v>1.9032</v>
      </c>
    </row>
    <row r="5" spans="1:6" ht="13.5" thickTop="1" x14ac:dyDescent="0.2">
      <c r="A5" s="12" t="s">
        <v>33</v>
      </c>
      <c r="B5" s="10"/>
      <c r="C5" s="13">
        <v>-9.5</v>
      </c>
      <c r="D5" s="10" t="s">
        <v>34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36834.35</v>
      </c>
    </row>
    <row r="8" spans="1:6" x14ac:dyDescent="0.2">
      <c r="A8" t="s">
        <v>3</v>
      </c>
      <c r="C8">
        <f>+D4</f>
        <v>1.9032</v>
      </c>
    </row>
    <row r="9" spans="1:6" x14ac:dyDescent="0.2">
      <c r="A9" s="26" t="s">
        <v>39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16</v>
      </c>
      <c r="B11" s="10"/>
      <c r="C11" s="23">
        <f ca="1">INTERCEPT(INDIRECT($D$9):G992,INDIRECT($C$9):F992)</f>
        <v>0.23317761792851877</v>
      </c>
      <c r="D11" s="3"/>
      <c r="E11" s="10"/>
    </row>
    <row r="12" spans="1:6" x14ac:dyDescent="0.2">
      <c r="A12" s="10" t="s">
        <v>17</v>
      </c>
      <c r="B12" s="10"/>
      <c r="C12" s="23">
        <f ca="1">SLOPE(INDIRECT($D$9):G992,INDIRECT($C$9):F992)</f>
        <v>-3.3762606470729539E-5</v>
      </c>
      <c r="D12" s="3"/>
      <c r="E12" s="10"/>
    </row>
    <row r="13" spans="1:6" x14ac:dyDescent="0.2">
      <c r="A13" s="10" t="s">
        <v>19</v>
      </c>
      <c r="B13" s="10"/>
      <c r="C13" s="3" t="s">
        <v>14</v>
      </c>
    </row>
    <row r="14" spans="1:6" x14ac:dyDescent="0.2">
      <c r="A14" s="10"/>
      <c r="B14" s="10"/>
      <c r="C14" s="10"/>
    </row>
    <row r="15" spans="1:6" x14ac:dyDescent="0.2">
      <c r="A15" s="14" t="s">
        <v>18</v>
      </c>
      <c r="B15" s="10"/>
      <c r="C15" s="15">
        <f ca="1">(C7+C11)+(C8+C12)*INT(MAX(F21:F3533))</f>
        <v>56490.484077418296</v>
      </c>
      <c r="E15" s="16" t="s">
        <v>40</v>
      </c>
      <c r="F15" s="13">
        <v>1</v>
      </c>
    </row>
    <row r="16" spans="1:6" x14ac:dyDescent="0.2">
      <c r="A16" s="18" t="s">
        <v>4</v>
      </c>
      <c r="B16" s="10"/>
      <c r="C16" s="19">
        <f ca="1">+C8+C12</f>
        <v>1.9031662373935292</v>
      </c>
      <c r="E16" s="16" t="s">
        <v>35</v>
      </c>
      <c r="F16" s="17">
        <f ca="1">NOW()+15018.5+$C$5/24</f>
        <v>60332.677604398144</v>
      </c>
    </row>
    <row r="17" spans="1:18" ht="13.5" thickBot="1" x14ac:dyDescent="0.25">
      <c r="A17" s="16" t="s">
        <v>28</v>
      </c>
      <c r="B17" s="10"/>
      <c r="C17" s="10">
        <f>COUNT(C21:C2191)</f>
        <v>6</v>
      </c>
      <c r="E17" s="16" t="s">
        <v>41</v>
      </c>
      <c r="F17" s="17">
        <f ca="1">ROUND(2*(F16-$C$7)/$C$8,0)/2+F15</f>
        <v>12347.5</v>
      </c>
    </row>
    <row r="18" spans="1:18" ht="14.25" thickTop="1" thickBot="1" x14ac:dyDescent="0.25">
      <c r="A18" s="18" t="s">
        <v>5</v>
      </c>
      <c r="B18" s="10"/>
      <c r="C18" s="21">
        <f ca="1">+C15</f>
        <v>56490.484077418296</v>
      </c>
      <c r="D18" s="22">
        <f ca="1">+C16</f>
        <v>1.9031662373935292</v>
      </c>
      <c r="E18" s="16" t="s">
        <v>36</v>
      </c>
      <c r="F18" s="25">
        <f ca="1">ROUND(2*(F16-$C$15)/$C$16,0)/2+F15</f>
        <v>2020</v>
      </c>
    </row>
    <row r="19" spans="1:18" ht="13.5" thickTop="1" x14ac:dyDescent="0.2">
      <c r="E19" s="16" t="s">
        <v>37</v>
      </c>
      <c r="F19" s="20">
        <f ca="1">+$C$15+$C$16*F18-15018.5-$C$5/24</f>
        <v>45316.775710286558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52</v>
      </c>
      <c r="I20" s="7" t="s">
        <v>55</v>
      </c>
      <c r="J20" s="7" t="s">
        <v>49</v>
      </c>
      <c r="K20" s="7" t="s">
        <v>47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 x14ac:dyDescent="0.2">
      <c r="A21" t="s">
        <v>12</v>
      </c>
      <c r="C21" s="11">
        <v>36834.35</v>
      </c>
      <c r="D21" s="11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v>0</v>
      </c>
      <c r="O21">
        <f t="shared" ref="O21:O26" ca="1" si="3">+C$11+C$12*$F21</f>
        <v>0.23317761792851877</v>
      </c>
      <c r="Q21" s="2">
        <f t="shared" ref="Q21:Q26" si="4">+C21-15018.5</f>
        <v>21815.85</v>
      </c>
    </row>
    <row r="22" spans="1:18" x14ac:dyDescent="0.2">
      <c r="A22" s="28" t="s">
        <v>30</v>
      </c>
      <c r="B22" s="29" t="s">
        <v>31</v>
      </c>
      <c r="C22" s="30">
        <v>53266.525600000001</v>
      </c>
      <c r="D22" s="30">
        <v>1.6999999999999999E-3</v>
      </c>
      <c r="E22">
        <f t="shared" si="0"/>
        <v>8633.9720470786051</v>
      </c>
      <c r="F22">
        <f t="shared" si="1"/>
        <v>8634</v>
      </c>
      <c r="G22">
        <f t="shared" si="2"/>
        <v>-5.3200000002107117E-2</v>
      </c>
      <c r="K22">
        <f>+G22</f>
        <v>-5.3200000002107117E-2</v>
      </c>
      <c r="O22">
        <f t="shared" ca="1" si="3"/>
        <v>-5.8328726339760051E-2</v>
      </c>
      <c r="Q22" s="2">
        <f t="shared" si="4"/>
        <v>38248.025600000001</v>
      </c>
      <c r="R22" t="s">
        <v>47</v>
      </c>
    </row>
    <row r="23" spans="1:18" x14ac:dyDescent="0.2">
      <c r="A23" s="31" t="s">
        <v>38</v>
      </c>
      <c r="B23" s="29" t="s">
        <v>31</v>
      </c>
      <c r="C23" s="30">
        <v>54096.293100000003</v>
      </c>
      <c r="D23" s="30">
        <v>4.0000000000000002E-4</v>
      </c>
      <c r="E23">
        <f t="shared" si="0"/>
        <v>9069.9574926439709</v>
      </c>
      <c r="F23">
        <f t="shared" si="1"/>
        <v>9070</v>
      </c>
      <c r="G23">
        <f t="shared" si="2"/>
        <v>-8.0899999993562233E-2</v>
      </c>
      <c r="K23">
        <f>+G23</f>
        <v>-8.0899999993562233E-2</v>
      </c>
      <c r="O23">
        <f t="shared" ca="1" si="3"/>
        <v>-7.3049222760998123E-2</v>
      </c>
      <c r="Q23" s="2">
        <f t="shared" si="4"/>
        <v>39077.793100000003</v>
      </c>
      <c r="R23" t="s">
        <v>78</v>
      </c>
    </row>
    <row r="24" spans="1:18" x14ac:dyDescent="0.2">
      <c r="A24" s="31" t="s">
        <v>42</v>
      </c>
      <c r="B24" s="32" t="s">
        <v>31</v>
      </c>
      <c r="C24" s="31">
        <v>55685.447</v>
      </c>
      <c r="D24" s="31">
        <v>1.5E-3</v>
      </c>
      <c r="E24">
        <f t="shared" si="0"/>
        <v>9904.947982345524</v>
      </c>
      <c r="F24">
        <f t="shared" si="1"/>
        <v>9905</v>
      </c>
      <c r="G24">
        <f t="shared" si="2"/>
        <v>-9.900000000197906E-2</v>
      </c>
      <c r="J24">
        <f>+G24</f>
        <v>-9.900000000197906E-2</v>
      </c>
      <c r="O24">
        <f t="shared" ca="1" si="3"/>
        <v>-0.10124099916405732</v>
      </c>
      <c r="Q24" s="2">
        <f t="shared" si="4"/>
        <v>40666.947</v>
      </c>
      <c r="R24" t="s">
        <v>49</v>
      </c>
    </row>
    <row r="25" spans="1:18" x14ac:dyDescent="0.2">
      <c r="A25" s="33" t="s">
        <v>43</v>
      </c>
      <c r="B25" s="34" t="s">
        <v>31</v>
      </c>
      <c r="C25" s="35">
        <v>56058.466399999998</v>
      </c>
      <c r="D25" s="35">
        <v>5.1000000000000004E-3</v>
      </c>
      <c r="E25">
        <f t="shared" si="0"/>
        <v>10100.943883984866</v>
      </c>
      <c r="F25">
        <f t="shared" si="1"/>
        <v>10101</v>
      </c>
      <c r="G25">
        <f t="shared" si="2"/>
        <v>-0.10680000000138534</v>
      </c>
      <c r="J25">
        <f>+G25</f>
        <v>-0.10680000000138534</v>
      </c>
      <c r="O25">
        <f t="shared" ca="1" si="3"/>
        <v>-0.1078584700323203</v>
      </c>
      <c r="Q25" s="2">
        <f t="shared" si="4"/>
        <v>41039.966399999998</v>
      </c>
      <c r="R25" t="s">
        <v>49</v>
      </c>
    </row>
    <row r="26" spans="1:18" x14ac:dyDescent="0.2">
      <c r="A26" s="35" t="s">
        <v>44</v>
      </c>
      <c r="B26" s="34" t="s">
        <v>31</v>
      </c>
      <c r="C26" s="35">
        <v>56490.483500000002</v>
      </c>
      <c r="D26" s="35">
        <v>8.9999999999999998E-4</v>
      </c>
      <c r="E26">
        <f t="shared" si="0"/>
        <v>10327.938997477933</v>
      </c>
      <c r="F26">
        <f t="shared" si="1"/>
        <v>10328</v>
      </c>
      <c r="G26">
        <f t="shared" si="2"/>
        <v>-0.11609999999927823</v>
      </c>
      <c r="J26">
        <f>+G26</f>
        <v>-0.11609999999927823</v>
      </c>
      <c r="O26">
        <f t="shared" ca="1" si="3"/>
        <v>-0.11552258170117591</v>
      </c>
      <c r="Q26" s="2">
        <f t="shared" si="4"/>
        <v>41471.983500000002</v>
      </c>
      <c r="R26" t="s">
        <v>49</v>
      </c>
    </row>
    <row r="27" spans="1:18" x14ac:dyDescent="0.2">
      <c r="C27" s="11"/>
      <c r="D27" s="11"/>
      <c r="Q27" s="2"/>
    </row>
    <row r="28" spans="1:18" x14ac:dyDescent="0.2">
      <c r="C28" s="11"/>
      <c r="D28" s="11"/>
      <c r="Q28" s="2"/>
    </row>
    <row r="29" spans="1:18" x14ac:dyDescent="0.2">
      <c r="C29" s="11"/>
      <c r="D29" s="11"/>
      <c r="Q29" s="2"/>
    </row>
    <row r="30" spans="1:18" x14ac:dyDescent="0.2">
      <c r="C30" s="11"/>
      <c r="D30" s="11"/>
      <c r="Q30" s="2"/>
    </row>
    <row r="31" spans="1:18" x14ac:dyDescent="0.2">
      <c r="C31" s="11"/>
      <c r="D31" s="11"/>
      <c r="Q31" s="2"/>
    </row>
    <row r="32" spans="1:18" x14ac:dyDescent="0.2">
      <c r="C32" s="11"/>
      <c r="D32" s="11"/>
      <c r="Q32" s="2"/>
    </row>
    <row r="33" spans="3:17" x14ac:dyDescent="0.2">
      <c r="C33" s="11"/>
      <c r="D33" s="11"/>
      <c r="Q33" s="2"/>
    </row>
    <row r="34" spans="3:17" x14ac:dyDescent="0.2">
      <c r="C34" s="11"/>
      <c r="D34" s="11"/>
    </row>
    <row r="35" spans="3:17" x14ac:dyDescent="0.2">
      <c r="C35" s="11"/>
      <c r="D35" s="11"/>
    </row>
    <row r="36" spans="3:17" x14ac:dyDescent="0.2">
      <c r="C36" s="11"/>
      <c r="D36" s="11"/>
    </row>
    <row r="37" spans="3:17" x14ac:dyDescent="0.2">
      <c r="C37" s="11"/>
      <c r="D37" s="11"/>
    </row>
    <row r="38" spans="3:17" x14ac:dyDescent="0.2">
      <c r="C38" s="11"/>
      <c r="D38" s="11"/>
    </row>
    <row r="39" spans="3:17" x14ac:dyDescent="0.2">
      <c r="C39" s="11"/>
      <c r="D39" s="11"/>
    </row>
    <row r="40" spans="3:17" x14ac:dyDescent="0.2">
      <c r="C40" s="11"/>
      <c r="D40" s="11"/>
    </row>
    <row r="41" spans="3:17" x14ac:dyDescent="0.2">
      <c r="C41" s="11"/>
      <c r="D41" s="11"/>
    </row>
    <row r="42" spans="3:17" x14ac:dyDescent="0.2">
      <c r="C42" s="11"/>
      <c r="D42" s="11"/>
    </row>
    <row r="43" spans="3:17" x14ac:dyDescent="0.2">
      <c r="C43" s="11"/>
      <c r="D43" s="11"/>
    </row>
    <row r="44" spans="3:17" x14ac:dyDescent="0.2">
      <c r="C44" s="11"/>
      <c r="D44" s="11"/>
    </row>
    <row r="45" spans="3:17" x14ac:dyDescent="0.2">
      <c r="C45" s="11"/>
      <c r="D45" s="11"/>
    </row>
    <row r="46" spans="3:17" x14ac:dyDescent="0.2">
      <c r="C46" s="11"/>
      <c r="D46" s="11"/>
    </row>
    <row r="47" spans="3:17" x14ac:dyDescent="0.2">
      <c r="C47" s="11"/>
      <c r="D47" s="11"/>
    </row>
    <row r="48" spans="3:17" x14ac:dyDescent="0.2">
      <c r="C48" s="11"/>
      <c r="D48" s="11"/>
    </row>
    <row r="49" spans="3:4" x14ac:dyDescent="0.2">
      <c r="C49" s="11"/>
      <c r="D49" s="11"/>
    </row>
    <row r="50" spans="3:4" x14ac:dyDescent="0.2">
      <c r="C50" s="11"/>
      <c r="D50" s="11"/>
    </row>
    <row r="51" spans="3:4" x14ac:dyDescent="0.2">
      <c r="C51" s="11"/>
      <c r="D51" s="11"/>
    </row>
    <row r="52" spans="3:4" x14ac:dyDescent="0.2">
      <c r="C52" s="11"/>
      <c r="D52" s="11"/>
    </row>
    <row r="53" spans="3:4" x14ac:dyDescent="0.2">
      <c r="C53" s="11"/>
      <c r="D53" s="11"/>
    </row>
    <row r="54" spans="3:4" x14ac:dyDescent="0.2">
      <c r="C54" s="11"/>
      <c r="D54" s="11"/>
    </row>
    <row r="55" spans="3:4" x14ac:dyDescent="0.2">
      <c r="C55" s="11"/>
      <c r="D55" s="11"/>
    </row>
    <row r="56" spans="3:4" x14ac:dyDescent="0.2">
      <c r="C56" s="11"/>
      <c r="D56" s="11"/>
    </row>
    <row r="57" spans="3:4" x14ac:dyDescent="0.2">
      <c r="C57" s="11"/>
      <c r="D57" s="11"/>
    </row>
    <row r="58" spans="3:4" x14ac:dyDescent="0.2">
      <c r="C58" s="11"/>
      <c r="D58" s="11"/>
    </row>
    <row r="59" spans="3:4" x14ac:dyDescent="0.2">
      <c r="C59" s="11"/>
      <c r="D59" s="11"/>
    </row>
    <row r="60" spans="3:4" x14ac:dyDescent="0.2">
      <c r="C60" s="11"/>
      <c r="D60" s="11"/>
    </row>
    <row r="61" spans="3:4" x14ac:dyDescent="0.2">
      <c r="C61" s="11"/>
      <c r="D61" s="11"/>
    </row>
    <row r="62" spans="3:4" x14ac:dyDescent="0.2">
      <c r="C62" s="11"/>
      <c r="D62" s="11"/>
    </row>
    <row r="63" spans="3:4" x14ac:dyDescent="0.2">
      <c r="C63" s="11"/>
      <c r="D63" s="11"/>
    </row>
    <row r="64" spans="3:4" x14ac:dyDescent="0.2">
      <c r="C64" s="11"/>
      <c r="D64" s="11"/>
    </row>
    <row r="65" spans="3:4" x14ac:dyDescent="0.2">
      <c r="C65" s="11"/>
      <c r="D65" s="11"/>
    </row>
    <row r="66" spans="3:4" x14ac:dyDescent="0.2">
      <c r="C66" s="11"/>
      <c r="D66" s="11"/>
    </row>
    <row r="67" spans="3:4" x14ac:dyDescent="0.2">
      <c r="C67" s="11"/>
      <c r="D67" s="11"/>
    </row>
    <row r="68" spans="3:4" x14ac:dyDescent="0.2">
      <c r="C68" s="11"/>
      <c r="D68" s="11"/>
    </row>
    <row r="69" spans="3:4" x14ac:dyDescent="0.2">
      <c r="C69" s="11"/>
      <c r="D69" s="11"/>
    </row>
    <row r="70" spans="3:4" x14ac:dyDescent="0.2">
      <c r="C70" s="11"/>
      <c r="D70" s="11"/>
    </row>
    <row r="71" spans="3:4" x14ac:dyDescent="0.2">
      <c r="C71" s="11"/>
      <c r="D71" s="11"/>
    </row>
    <row r="72" spans="3:4" x14ac:dyDescent="0.2">
      <c r="C72" s="11"/>
      <c r="D72" s="11"/>
    </row>
    <row r="73" spans="3:4" x14ac:dyDescent="0.2">
      <c r="C73" s="11"/>
      <c r="D73" s="11"/>
    </row>
    <row r="74" spans="3:4" x14ac:dyDescent="0.2">
      <c r="C74" s="11"/>
      <c r="D74" s="11"/>
    </row>
    <row r="75" spans="3:4" x14ac:dyDescent="0.2">
      <c r="C75" s="11"/>
      <c r="D75" s="11"/>
    </row>
    <row r="76" spans="3:4" x14ac:dyDescent="0.2">
      <c r="C76" s="11"/>
      <c r="D76" s="11"/>
    </row>
    <row r="77" spans="3:4" x14ac:dyDescent="0.2">
      <c r="C77" s="11"/>
      <c r="D77" s="11"/>
    </row>
    <row r="78" spans="3:4" x14ac:dyDescent="0.2">
      <c r="C78" s="11"/>
      <c r="D78" s="11"/>
    </row>
    <row r="79" spans="3:4" x14ac:dyDescent="0.2">
      <c r="C79" s="11"/>
      <c r="D79" s="11"/>
    </row>
    <row r="80" spans="3:4" x14ac:dyDescent="0.2">
      <c r="C80" s="11"/>
      <c r="D80" s="11"/>
    </row>
    <row r="81" spans="3:4" x14ac:dyDescent="0.2">
      <c r="C81" s="11"/>
      <c r="D81" s="11"/>
    </row>
    <row r="82" spans="3:4" x14ac:dyDescent="0.2">
      <c r="C82" s="11"/>
      <c r="D82" s="11"/>
    </row>
    <row r="83" spans="3:4" x14ac:dyDescent="0.2">
      <c r="C83" s="11"/>
      <c r="D83" s="11"/>
    </row>
    <row r="84" spans="3:4" x14ac:dyDescent="0.2">
      <c r="C84" s="11"/>
      <c r="D84" s="11"/>
    </row>
    <row r="85" spans="3:4" x14ac:dyDescent="0.2">
      <c r="C85" s="11"/>
      <c r="D85" s="11"/>
    </row>
    <row r="86" spans="3:4" x14ac:dyDescent="0.2">
      <c r="C86" s="11"/>
      <c r="D86" s="11"/>
    </row>
    <row r="87" spans="3:4" x14ac:dyDescent="0.2">
      <c r="C87" s="11"/>
      <c r="D87" s="11"/>
    </row>
    <row r="88" spans="3:4" x14ac:dyDescent="0.2">
      <c r="C88" s="11"/>
      <c r="D88" s="11"/>
    </row>
    <row r="89" spans="3:4" x14ac:dyDescent="0.2">
      <c r="C89" s="11"/>
      <c r="D89" s="11"/>
    </row>
    <row r="90" spans="3:4" x14ac:dyDescent="0.2">
      <c r="C90" s="11"/>
      <c r="D90" s="11"/>
    </row>
    <row r="91" spans="3:4" x14ac:dyDescent="0.2">
      <c r="C91" s="11"/>
      <c r="D91" s="11"/>
    </row>
    <row r="92" spans="3:4" x14ac:dyDescent="0.2">
      <c r="C92" s="11"/>
      <c r="D92" s="11"/>
    </row>
    <row r="93" spans="3:4" x14ac:dyDescent="0.2">
      <c r="C93" s="11"/>
      <c r="D93" s="11"/>
    </row>
    <row r="94" spans="3:4" x14ac:dyDescent="0.2">
      <c r="C94" s="11"/>
      <c r="D94" s="11"/>
    </row>
    <row r="95" spans="3:4" x14ac:dyDescent="0.2">
      <c r="C95" s="11"/>
      <c r="D95" s="11"/>
    </row>
    <row r="96" spans="3:4" x14ac:dyDescent="0.2">
      <c r="C96" s="11"/>
      <c r="D96" s="11"/>
    </row>
    <row r="97" spans="3:4" x14ac:dyDescent="0.2">
      <c r="C97" s="11"/>
      <c r="D97" s="11"/>
    </row>
    <row r="98" spans="3:4" x14ac:dyDescent="0.2">
      <c r="C98" s="11"/>
      <c r="D98" s="11"/>
    </row>
    <row r="99" spans="3:4" x14ac:dyDescent="0.2">
      <c r="C99" s="11"/>
      <c r="D99" s="11"/>
    </row>
    <row r="100" spans="3:4" x14ac:dyDescent="0.2">
      <c r="C100" s="11"/>
      <c r="D100" s="11"/>
    </row>
    <row r="101" spans="3:4" x14ac:dyDescent="0.2">
      <c r="C101" s="11"/>
      <c r="D101" s="11"/>
    </row>
    <row r="102" spans="3:4" x14ac:dyDescent="0.2">
      <c r="C102" s="11"/>
      <c r="D102" s="11"/>
    </row>
    <row r="103" spans="3:4" x14ac:dyDescent="0.2">
      <c r="C103" s="11"/>
      <c r="D103" s="11"/>
    </row>
    <row r="104" spans="3:4" x14ac:dyDescent="0.2">
      <c r="C104" s="11"/>
      <c r="D104" s="11"/>
    </row>
    <row r="105" spans="3:4" x14ac:dyDescent="0.2">
      <c r="C105" s="11"/>
      <c r="D105" s="11"/>
    </row>
    <row r="106" spans="3:4" x14ac:dyDescent="0.2">
      <c r="C106" s="11"/>
      <c r="D106" s="11"/>
    </row>
    <row r="107" spans="3:4" x14ac:dyDescent="0.2">
      <c r="C107" s="11"/>
      <c r="D107" s="11"/>
    </row>
    <row r="108" spans="3:4" x14ac:dyDescent="0.2">
      <c r="C108" s="11"/>
      <c r="D108" s="11"/>
    </row>
    <row r="109" spans="3:4" x14ac:dyDescent="0.2">
      <c r="C109" s="11"/>
      <c r="D109" s="11"/>
    </row>
    <row r="110" spans="3:4" x14ac:dyDescent="0.2">
      <c r="C110" s="11"/>
      <c r="D110" s="11"/>
    </row>
    <row r="111" spans="3:4" x14ac:dyDescent="0.2">
      <c r="C111" s="11"/>
      <c r="D111" s="11"/>
    </row>
    <row r="112" spans="3:4" x14ac:dyDescent="0.2">
      <c r="C112" s="11"/>
      <c r="D112" s="11"/>
    </row>
    <row r="113" spans="3:4" x14ac:dyDescent="0.2">
      <c r="C113" s="11"/>
      <c r="D113" s="11"/>
    </row>
    <row r="114" spans="3:4" x14ac:dyDescent="0.2">
      <c r="C114" s="11"/>
      <c r="D114" s="11"/>
    </row>
    <row r="115" spans="3:4" x14ac:dyDescent="0.2">
      <c r="C115" s="11"/>
      <c r="D115" s="11"/>
    </row>
    <row r="116" spans="3:4" x14ac:dyDescent="0.2">
      <c r="C116" s="11"/>
      <c r="D116" s="11"/>
    </row>
    <row r="117" spans="3:4" x14ac:dyDescent="0.2">
      <c r="C117" s="11"/>
      <c r="D117" s="11"/>
    </row>
    <row r="118" spans="3:4" x14ac:dyDescent="0.2">
      <c r="C118" s="11"/>
      <c r="D118" s="11"/>
    </row>
    <row r="119" spans="3:4" x14ac:dyDescent="0.2">
      <c r="C119" s="11"/>
      <c r="D119" s="11"/>
    </row>
    <row r="120" spans="3:4" x14ac:dyDescent="0.2">
      <c r="C120" s="11"/>
      <c r="D120" s="11"/>
    </row>
    <row r="121" spans="3:4" x14ac:dyDescent="0.2">
      <c r="C121" s="11"/>
      <c r="D121" s="11"/>
    </row>
    <row r="122" spans="3:4" x14ac:dyDescent="0.2">
      <c r="C122" s="11"/>
      <c r="D122" s="11"/>
    </row>
    <row r="123" spans="3:4" x14ac:dyDescent="0.2">
      <c r="C123" s="11"/>
      <c r="D123" s="11"/>
    </row>
    <row r="124" spans="3:4" x14ac:dyDescent="0.2">
      <c r="C124" s="11"/>
      <c r="D124" s="11"/>
    </row>
    <row r="125" spans="3:4" x14ac:dyDescent="0.2">
      <c r="C125" s="11"/>
      <c r="D125" s="11"/>
    </row>
    <row r="126" spans="3:4" x14ac:dyDescent="0.2">
      <c r="C126" s="11"/>
      <c r="D126" s="11"/>
    </row>
    <row r="127" spans="3:4" x14ac:dyDescent="0.2">
      <c r="C127" s="11"/>
      <c r="D127" s="11"/>
    </row>
    <row r="128" spans="3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2"/>
  <sheetViews>
    <sheetView workbookViewId="0">
      <selection activeCell="A11" sqref="A11:IV448"/>
    </sheetView>
  </sheetViews>
  <sheetFormatPr defaultRowHeight="12.75" x14ac:dyDescent="0.2"/>
  <cols>
    <col min="1" max="1" width="19.7109375" style="11" customWidth="1"/>
    <col min="2" max="2" width="4.42578125" style="10" customWidth="1"/>
    <col min="3" max="3" width="12.7109375" style="11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1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6" t="s">
        <v>45</v>
      </c>
      <c r="I1" s="37" t="s">
        <v>46</v>
      </c>
      <c r="J1" s="38" t="s">
        <v>47</v>
      </c>
    </row>
    <row r="2" spans="1:16" x14ac:dyDescent="0.2">
      <c r="I2" s="39" t="s">
        <v>48</v>
      </c>
      <c r="J2" s="40" t="s">
        <v>49</v>
      </c>
    </row>
    <row r="3" spans="1:16" x14ac:dyDescent="0.2">
      <c r="A3" s="41" t="s">
        <v>50</v>
      </c>
      <c r="I3" s="39" t="s">
        <v>51</v>
      </c>
      <c r="J3" s="40" t="s">
        <v>52</v>
      </c>
    </row>
    <row r="4" spans="1:16" x14ac:dyDescent="0.2">
      <c r="I4" s="39" t="s">
        <v>53</v>
      </c>
      <c r="J4" s="40" t="s">
        <v>52</v>
      </c>
    </row>
    <row r="5" spans="1:16" ht="13.5" thickBot="1" x14ac:dyDescent="0.25">
      <c r="I5" s="42" t="s">
        <v>54</v>
      </c>
      <c r="J5" s="43" t="s">
        <v>55</v>
      </c>
    </row>
    <row r="10" spans="1:16" ht="13.5" thickBot="1" x14ac:dyDescent="0.25"/>
    <row r="11" spans="1:16" ht="12.75" customHeight="1" thickBot="1" x14ac:dyDescent="0.25">
      <c r="A11" s="11" t="str">
        <f>P11</f>
        <v>IBVS 5781 </v>
      </c>
      <c r="B11" s="3" t="str">
        <f>IF(H11=INT(H11),"I","II")</f>
        <v>I</v>
      </c>
      <c r="C11" s="11">
        <f>1*G11</f>
        <v>54096.293100000003</v>
      </c>
      <c r="D11" s="10" t="str">
        <f>VLOOKUP(F11,I$1:J$5,2,FALSE)</f>
        <v>vis</v>
      </c>
      <c r="E11" s="44">
        <f>VLOOKUP(C11,Active!C$21:E$973,3,FALSE)</f>
        <v>9069.9574926439709</v>
      </c>
      <c r="F11" s="3" t="s">
        <v>54</v>
      </c>
      <c r="G11" s="10" t="str">
        <f>MID(I11,3,LEN(I11)-3)</f>
        <v>54096.2931</v>
      </c>
      <c r="H11" s="11">
        <f>1*K11</f>
        <v>9070</v>
      </c>
      <c r="I11" s="45" t="s">
        <v>56</v>
      </c>
      <c r="J11" s="46" t="s">
        <v>57</v>
      </c>
      <c r="K11" s="45">
        <v>9070</v>
      </c>
      <c r="L11" s="45" t="s">
        <v>58</v>
      </c>
      <c r="M11" s="46" t="s">
        <v>59</v>
      </c>
      <c r="N11" s="46" t="s">
        <v>54</v>
      </c>
      <c r="O11" s="47" t="s">
        <v>60</v>
      </c>
      <c r="P11" s="48" t="s">
        <v>61</v>
      </c>
    </row>
    <row r="12" spans="1:16" ht="12.75" customHeight="1" thickBot="1" x14ac:dyDescent="0.25">
      <c r="A12" s="11" t="str">
        <f>P12</f>
        <v>BAVM 220 </v>
      </c>
      <c r="B12" s="3" t="str">
        <f>IF(H12=INT(H12),"I","II")</f>
        <v>I</v>
      </c>
      <c r="C12" s="11">
        <f>1*G12</f>
        <v>55685.447</v>
      </c>
      <c r="D12" s="10" t="str">
        <f>VLOOKUP(F12,I$1:J$5,2,FALSE)</f>
        <v>vis</v>
      </c>
      <c r="E12" s="44">
        <f>VLOOKUP(C12,Active!C$21:E$973,3,FALSE)</f>
        <v>9904.947982345524</v>
      </c>
      <c r="F12" s="3" t="s">
        <v>54</v>
      </c>
      <c r="G12" s="10" t="str">
        <f>MID(I12,3,LEN(I12)-3)</f>
        <v>55685.4470</v>
      </c>
      <c r="H12" s="11">
        <f>1*K12</f>
        <v>9905</v>
      </c>
      <c r="I12" s="45" t="s">
        <v>62</v>
      </c>
      <c r="J12" s="46" t="s">
        <v>63</v>
      </c>
      <c r="K12" s="45">
        <v>9905</v>
      </c>
      <c r="L12" s="45" t="s">
        <v>64</v>
      </c>
      <c r="M12" s="46" t="s">
        <v>59</v>
      </c>
      <c r="N12" s="46" t="s">
        <v>65</v>
      </c>
      <c r="O12" s="47" t="s">
        <v>66</v>
      </c>
      <c r="P12" s="48" t="s">
        <v>67</v>
      </c>
    </row>
    <row r="13" spans="1:16" ht="12.75" customHeight="1" thickBot="1" x14ac:dyDescent="0.25">
      <c r="A13" s="11" t="str">
        <f>P13</f>
        <v>BAVM 231 </v>
      </c>
      <c r="B13" s="3" t="str">
        <f>IF(H13=INT(H13),"I","II")</f>
        <v>I</v>
      </c>
      <c r="C13" s="11">
        <f>1*G13</f>
        <v>56058.466399999998</v>
      </c>
      <c r="D13" s="10" t="str">
        <f>VLOOKUP(F13,I$1:J$5,2,FALSE)</f>
        <v>vis</v>
      </c>
      <c r="E13" s="44">
        <f>VLOOKUP(C13,Active!C$21:E$973,3,FALSE)</f>
        <v>10100.943883984866</v>
      </c>
      <c r="F13" s="3" t="s">
        <v>54</v>
      </c>
      <c r="G13" s="10" t="str">
        <f>MID(I13,3,LEN(I13)-3)</f>
        <v>56058.4664</v>
      </c>
      <c r="H13" s="11">
        <f>1*K13</f>
        <v>10101</v>
      </c>
      <c r="I13" s="45" t="s">
        <v>68</v>
      </c>
      <c r="J13" s="46" t="s">
        <v>69</v>
      </c>
      <c r="K13" s="45" t="s">
        <v>70</v>
      </c>
      <c r="L13" s="45" t="s">
        <v>71</v>
      </c>
      <c r="M13" s="46" t="s">
        <v>59</v>
      </c>
      <c r="N13" s="46" t="s">
        <v>65</v>
      </c>
      <c r="O13" s="47" t="s">
        <v>66</v>
      </c>
      <c r="P13" s="48" t="s">
        <v>72</v>
      </c>
    </row>
    <row r="14" spans="1:16" ht="12.75" customHeight="1" thickBot="1" x14ac:dyDescent="0.25">
      <c r="A14" s="11" t="str">
        <f>P14</f>
        <v>BAVM 232 </v>
      </c>
      <c r="B14" s="3" t="str">
        <f>IF(H14=INT(H14),"I","II")</f>
        <v>I</v>
      </c>
      <c r="C14" s="11">
        <f>1*G14</f>
        <v>56490.483500000002</v>
      </c>
      <c r="D14" s="10" t="str">
        <f>VLOOKUP(F14,I$1:J$5,2,FALSE)</f>
        <v>vis</v>
      </c>
      <c r="E14" s="44">
        <f>VLOOKUP(C14,Active!C$21:E$973,3,FALSE)</f>
        <v>10327.938997477933</v>
      </c>
      <c r="F14" s="3" t="s">
        <v>54</v>
      </c>
      <c r="G14" s="10" t="str">
        <f>MID(I14,3,LEN(I14)-3)</f>
        <v>56490.4835</v>
      </c>
      <c r="H14" s="11">
        <f>1*K14</f>
        <v>10328</v>
      </c>
      <c r="I14" s="45" t="s">
        <v>73</v>
      </c>
      <c r="J14" s="46" t="s">
        <v>74</v>
      </c>
      <c r="K14" s="45" t="s">
        <v>75</v>
      </c>
      <c r="L14" s="45" t="s">
        <v>76</v>
      </c>
      <c r="M14" s="46" t="s">
        <v>59</v>
      </c>
      <c r="N14" s="46" t="s">
        <v>65</v>
      </c>
      <c r="O14" s="47" t="s">
        <v>66</v>
      </c>
      <c r="P14" s="48" t="s">
        <v>77</v>
      </c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</sheetData>
  <phoneticPr fontId="7" type="noConversion"/>
  <hyperlinks>
    <hyperlink ref="P11" r:id="rId1" display="http://www.konkoly.hu/cgi-bin/IBVS?5781"/>
    <hyperlink ref="P12" r:id="rId2" display="http://www.bav-astro.de/sfs/BAVM_link.php?BAVMnr=220"/>
    <hyperlink ref="P13" r:id="rId3" display="http://www.bav-astro.de/sfs/BAVM_link.php?BAVMnr=231"/>
    <hyperlink ref="P14" r:id="rId4" display="http://www.bav-astro.de/sfs/BAVM_link.php?BAVMnr=23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2024-01-23T03:15:45Z</dcterms:modified>
</cp:coreProperties>
</file>