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1D0B47A-834B-4E19-BAE3-9DBD9B995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33" i="1" l="1"/>
  <c r="Q132" i="1"/>
  <c r="Q131" i="1"/>
  <c r="D9" i="1"/>
  <c r="C9" i="1"/>
  <c r="Q128" i="1"/>
  <c r="Q130" i="1"/>
  <c r="Q21" i="1"/>
  <c r="Q22" i="1"/>
  <c r="Q23" i="1"/>
  <c r="Q24" i="1"/>
  <c r="Q25" i="1"/>
  <c r="Q26" i="1"/>
  <c r="Q31" i="1"/>
  <c r="Q32" i="1"/>
  <c r="Q33" i="1"/>
  <c r="Q34" i="1"/>
  <c r="Q35" i="1"/>
  <c r="Q36" i="1"/>
  <c r="Q37" i="1"/>
  <c r="Q38" i="1"/>
  <c r="Q39" i="1"/>
  <c r="Q40" i="1"/>
  <c r="Q41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1" i="1"/>
  <c r="Q63" i="1"/>
  <c r="Q64" i="1"/>
  <c r="Q71" i="1"/>
  <c r="Q74" i="1"/>
  <c r="Q78" i="1"/>
  <c r="Q79" i="1"/>
  <c r="Q80" i="1"/>
  <c r="Q81" i="1"/>
  <c r="Q82" i="1"/>
  <c r="Q83" i="1"/>
  <c r="Q84" i="1"/>
  <c r="Q85" i="1"/>
  <c r="Q86" i="1"/>
  <c r="Q87" i="1"/>
  <c r="Q88" i="1"/>
  <c r="Q89" i="1"/>
  <c r="Q91" i="1"/>
  <c r="Q92" i="1"/>
  <c r="Q93" i="1"/>
  <c r="Q94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4" i="1"/>
  <c r="Q120" i="1"/>
  <c r="Q121" i="1"/>
  <c r="Q127" i="1"/>
  <c r="Q129" i="1"/>
  <c r="G115" i="2"/>
  <c r="C115" i="2"/>
  <c r="G114" i="2"/>
  <c r="C114" i="2"/>
  <c r="G39" i="2"/>
  <c r="C39" i="2"/>
  <c r="G38" i="2"/>
  <c r="C38" i="2"/>
  <c r="G37" i="2"/>
  <c r="C37" i="2"/>
  <c r="G36" i="2"/>
  <c r="C36" i="2"/>
  <c r="G35" i="2"/>
  <c r="C35" i="2"/>
  <c r="G113" i="2"/>
  <c r="C113" i="2"/>
  <c r="G112" i="2"/>
  <c r="C112" i="2"/>
  <c r="G34" i="2"/>
  <c r="C34" i="2"/>
  <c r="G33" i="2"/>
  <c r="C33" i="2"/>
  <c r="G32" i="2"/>
  <c r="C32" i="2"/>
  <c r="G31" i="2"/>
  <c r="C31" i="2"/>
  <c r="G30" i="2"/>
  <c r="C30" i="2"/>
  <c r="G111" i="2"/>
  <c r="C111" i="2"/>
  <c r="G29" i="2"/>
  <c r="C29" i="2"/>
  <c r="G28" i="2"/>
  <c r="C28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27" i="2"/>
  <c r="C27" i="2"/>
  <c r="G94" i="2"/>
  <c r="C94" i="2"/>
  <c r="G93" i="2"/>
  <c r="C93" i="2"/>
  <c r="G92" i="2"/>
  <c r="C92" i="2"/>
  <c r="G91" i="2"/>
  <c r="C91" i="2"/>
  <c r="G26" i="2"/>
  <c r="C26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25" i="2"/>
  <c r="C25" i="2"/>
  <c r="G24" i="2"/>
  <c r="C24" i="2"/>
  <c r="G78" i="2"/>
  <c r="C78" i="2"/>
  <c r="G23" i="2"/>
  <c r="C23" i="2"/>
  <c r="G22" i="2"/>
  <c r="C22" i="2"/>
  <c r="G77" i="2"/>
  <c r="C77" i="2"/>
  <c r="G21" i="2"/>
  <c r="C21" i="2"/>
  <c r="G20" i="2"/>
  <c r="C20" i="2"/>
  <c r="G19" i="2"/>
  <c r="C19" i="2"/>
  <c r="G18" i="2"/>
  <c r="C18" i="2"/>
  <c r="G17" i="2"/>
  <c r="C17" i="2"/>
  <c r="G76" i="2"/>
  <c r="C76" i="2"/>
  <c r="G75" i="2"/>
  <c r="C75" i="2"/>
  <c r="G16" i="2"/>
  <c r="C16" i="2"/>
  <c r="G74" i="2"/>
  <c r="C74" i="2"/>
  <c r="G15" i="2"/>
  <c r="C15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14" i="2"/>
  <c r="C14" i="2"/>
  <c r="G13" i="2"/>
  <c r="C13" i="2"/>
  <c r="G12" i="2"/>
  <c r="C12" i="2"/>
  <c r="G11" i="2"/>
  <c r="C11" i="2"/>
  <c r="G45" i="2"/>
  <c r="C45" i="2"/>
  <c r="G44" i="2"/>
  <c r="C44" i="2"/>
  <c r="G43" i="2"/>
  <c r="C43" i="2"/>
  <c r="G42" i="2"/>
  <c r="C42" i="2"/>
  <c r="G41" i="2"/>
  <c r="C41" i="2"/>
  <c r="G40" i="2"/>
  <c r="C40" i="2"/>
  <c r="H115" i="2"/>
  <c r="D115" i="2"/>
  <c r="B115" i="2"/>
  <c r="A115" i="2"/>
  <c r="H114" i="2"/>
  <c r="D114" i="2"/>
  <c r="B114" i="2"/>
  <c r="A114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113" i="2"/>
  <c r="D113" i="2"/>
  <c r="B113" i="2"/>
  <c r="A113" i="2"/>
  <c r="H112" i="2"/>
  <c r="D112" i="2"/>
  <c r="B112" i="2"/>
  <c r="A112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111" i="2"/>
  <c r="D111" i="2"/>
  <c r="B111" i="2"/>
  <c r="A111" i="2"/>
  <c r="H29" i="2"/>
  <c r="D29" i="2"/>
  <c r="B29" i="2"/>
  <c r="A29" i="2"/>
  <c r="H28" i="2"/>
  <c r="D28" i="2"/>
  <c r="B28" i="2"/>
  <c r="A28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27" i="2"/>
  <c r="B27" i="2"/>
  <c r="F27" i="2"/>
  <c r="D27" i="2"/>
  <c r="A27" i="2"/>
  <c r="H94" i="2"/>
  <c r="B94" i="2"/>
  <c r="F94" i="2"/>
  <c r="D94" i="2"/>
  <c r="A94" i="2"/>
  <c r="H93" i="2"/>
  <c r="F93" i="2"/>
  <c r="D93" i="2"/>
  <c r="B93" i="2"/>
  <c r="A93" i="2"/>
  <c r="H92" i="2"/>
  <c r="F92" i="2"/>
  <c r="D92" i="2"/>
  <c r="B92" i="2"/>
  <c r="A92" i="2"/>
  <c r="H91" i="2"/>
  <c r="B91" i="2"/>
  <c r="F91" i="2"/>
  <c r="D91" i="2"/>
  <c r="A91" i="2"/>
  <c r="H26" i="2"/>
  <c r="B26" i="2"/>
  <c r="D26" i="2"/>
  <c r="A26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25" i="2"/>
  <c r="B25" i="2"/>
  <c r="D25" i="2"/>
  <c r="A25" i="2"/>
  <c r="H24" i="2"/>
  <c r="B24" i="2"/>
  <c r="D24" i="2"/>
  <c r="A24" i="2"/>
  <c r="H78" i="2"/>
  <c r="B78" i="2"/>
  <c r="D78" i="2"/>
  <c r="A78" i="2"/>
  <c r="H23" i="2"/>
  <c r="B23" i="2"/>
  <c r="D23" i="2"/>
  <c r="A23" i="2"/>
  <c r="H22" i="2"/>
  <c r="B22" i="2"/>
  <c r="D22" i="2"/>
  <c r="A22" i="2"/>
  <c r="H77" i="2"/>
  <c r="B77" i="2"/>
  <c r="D77" i="2"/>
  <c r="A77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76" i="2"/>
  <c r="B76" i="2"/>
  <c r="D76" i="2"/>
  <c r="A76" i="2"/>
  <c r="H75" i="2"/>
  <c r="B75" i="2"/>
  <c r="D75" i="2"/>
  <c r="A75" i="2"/>
  <c r="H16" i="2"/>
  <c r="B16" i="2"/>
  <c r="D16" i="2"/>
  <c r="A16" i="2"/>
  <c r="H74" i="2"/>
  <c r="B74" i="2"/>
  <c r="D74" i="2"/>
  <c r="A74" i="2"/>
  <c r="H15" i="2"/>
  <c r="B15" i="2"/>
  <c r="D15" i="2"/>
  <c r="A15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Q124" i="1"/>
  <c r="Q125" i="1"/>
  <c r="Q126" i="1"/>
  <c r="Q123" i="1"/>
  <c r="Q122" i="1"/>
  <c r="Q27" i="1"/>
  <c r="Q28" i="1"/>
  <c r="Q29" i="1"/>
  <c r="Q30" i="1"/>
  <c r="F16" i="1"/>
  <c r="Q119" i="1"/>
  <c r="Q117" i="1"/>
  <c r="Q118" i="1"/>
  <c r="C7" i="1"/>
  <c r="E133" i="1" s="1"/>
  <c r="F133" i="1" s="1"/>
  <c r="G133" i="1" s="1"/>
  <c r="K133" i="1" s="1"/>
  <c r="C8" i="1"/>
  <c r="E118" i="1" s="1"/>
  <c r="C17" i="1"/>
  <c r="Q116" i="1"/>
  <c r="Q115" i="1"/>
  <c r="Q77" i="1"/>
  <c r="Q60" i="1"/>
  <c r="Q62" i="1"/>
  <c r="Q65" i="1"/>
  <c r="Q66" i="1"/>
  <c r="Q67" i="1"/>
  <c r="Q68" i="1"/>
  <c r="Q70" i="1"/>
  <c r="Q72" i="1"/>
  <c r="Q73" i="1"/>
  <c r="Q75" i="1"/>
  <c r="Q76" i="1"/>
  <c r="Q42" i="1"/>
  <c r="Q90" i="1"/>
  <c r="Q95" i="1"/>
  <c r="Q112" i="1"/>
  <c r="Q113" i="1"/>
  <c r="Q69" i="1"/>
  <c r="E128" i="1"/>
  <c r="F128" i="1" s="1"/>
  <c r="G128" i="1" s="1"/>
  <c r="J128" i="1" s="1"/>
  <c r="E33" i="1"/>
  <c r="E105" i="1"/>
  <c r="E29" i="1"/>
  <c r="E24" i="1"/>
  <c r="E43" i="2" s="1"/>
  <c r="F24" i="1"/>
  <c r="G24" i="1" s="1"/>
  <c r="I24" i="1" s="1"/>
  <c r="E53" i="1"/>
  <c r="E67" i="2" s="1"/>
  <c r="F53" i="1"/>
  <c r="G53" i="1" s="1"/>
  <c r="I53" i="1" s="1"/>
  <c r="E100" i="1"/>
  <c r="F100" i="1" s="1"/>
  <c r="G100" i="1" s="1"/>
  <c r="J100" i="1" s="1"/>
  <c r="E130" i="1"/>
  <c r="F130" i="1" s="1"/>
  <c r="G130" i="1" s="1"/>
  <c r="J130" i="1" s="1"/>
  <c r="E127" i="1"/>
  <c r="E114" i="2" s="1"/>
  <c r="F127" i="1"/>
  <c r="G127" i="1" s="1"/>
  <c r="J127" i="1" s="1"/>
  <c r="E22" i="1"/>
  <c r="E41" i="2" s="1"/>
  <c r="F22" i="1"/>
  <c r="G22" i="1" s="1"/>
  <c r="I22" i="1" s="1"/>
  <c r="E43" i="1"/>
  <c r="E57" i="2" s="1"/>
  <c r="F43" i="1"/>
  <c r="G43" i="1" s="1"/>
  <c r="I43" i="1" s="1"/>
  <c r="E59" i="1"/>
  <c r="E73" i="2" s="1"/>
  <c r="F59" i="1"/>
  <c r="G59" i="1" s="1"/>
  <c r="I59" i="1" s="1"/>
  <c r="E88" i="1"/>
  <c r="E89" i="2" s="1"/>
  <c r="F88" i="1"/>
  <c r="G88" i="1" s="1"/>
  <c r="I88" i="1" s="1"/>
  <c r="E124" i="1"/>
  <c r="F124" i="1"/>
  <c r="G124" i="1" s="1"/>
  <c r="J124" i="1" s="1"/>
  <c r="E122" i="1"/>
  <c r="E35" i="2" s="1"/>
  <c r="F122" i="1"/>
  <c r="G122" i="1" s="1"/>
  <c r="K122" i="1" s="1"/>
  <c r="E40" i="1"/>
  <c r="F40" i="1" s="1"/>
  <c r="G40" i="1" s="1"/>
  <c r="I40" i="1" s="1"/>
  <c r="E114" i="1"/>
  <c r="E131" i="1"/>
  <c r="F131" i="1" s="1"/>
  <c r="G131" i="1" s="1"/>
  <c r="I131" i="1" s="1"/>
  <c r="E117" i="1"/>
  <c r="F117" i="1" s="1"/>
  <c r="G117" i="1" s="1"/>
  <c r="K117" i="1" s="1"/>
  <c r="E52" i="1"/>
  <c r="F52" i="1" s="1"/>
  <c r="G52" i="1" s="1"/>
  <c r="I52" i="1" s="1"/>
  <c r="E107" i="1"/>
  <c r="F107" i="1" s="1"/>
  <c r="G107" i="1" s="1"/>
  <c r="I107" i="1" s="1"/>
  <c r="E76" i="1"/>
  <c r="E26" i="1"/>
  <c r="E102" i="1"/>
  <c r="E101" i="2" s="1"/>
  <c r="F102" i="1"/>
  <c r="G102" i="1" s="1"/>
  <c r="I102" i="1" s="1"/>
  <c r="E32" i="2"/>
  <c r="E37" i="2"/>
  <c r="E66" i="2"/>
  <c r="E55" i="2"/>
  <c r="E48" i="2" l="1"/>
  <c r="F33" i="1"/>
  <c r="G33" i="1" s="1"/>
  <c r="I33" i="1" s="1"/>
  <c r="F118" i="1"/>
  <c r="G118" i="1" s="1"/>
  <c r="K118" i="1" s="1"/>
  <c r="E33" i="2"/>
  <c r="F76" i="1"/>
  <c r="G76" i="1" s="1"/>
  <c r="J76" i="1" s="1"/>
  <c r="E25" i="2"/>
  <c r="E13" i="2"/>
  <c r="F29" i="1"/>
  <c r="U29" i="1" s="1"/>
  <c r="E104" i="2"/>
  <c r="F105" i="1"/>
  <c r="G105" i="1" s="1"/>
  <c r="I105" i="1" s="1"/>
  <c r="E106" i="2"/>
  <c r="E99" i="2"/>
  <c r="E111" i="2"/>
  <c r="F114" i="1"/>
  <c r="G114" i="1" s="1"/>
  <c r="J114" i="1" s="1"/>
  <c r="E45" i="2"/>
  <c r="F26" i="1"/>
  <c r="G26" i="1" s="1"/>
  <c r="I26" i="1" s="1"/>
  <c r="E68" i="1"/>
  <c r="E27" i="1"/>
  <c r="E115" i="1"/>
  <c r="E64" i="1"/>
  <c r="E46" i="1"/>
  <c r="E25" i="1"/>
  <c r="E129" i="1"/>
  <c r="E98" i="1"/>
  <c r="E42" i="1"/>
  <c r="F42" i="1" s="1"/>
  <c r="U42" i="1" s="1"/>
  <c r="E95" i="1"/>
  <c r="E103" i="1"/>
  <c r="E85" i="1"/>
  <c r="E63" i="1"/>
  <c r="E36" i="1"/>
  <c r="E55" i="1"/>
  <c r="E38" i="1"/>
  <c r="E89" i="1"/>
  <c r="E61" i="1"/>
  <c r="E23" i="1"/>
  <c r="E96" i="1"/>
  <c r="E78" i="1"/>
  <c r="E67" i="1"/>
  <c r="E109" i="1"/>
  <c r="E92" i="1"/>
  <c r="E74" i="1"/>
  <c r="E48" i="1"/>
  <c r="E31" i="1"/>
  <c r="E66" i="1"/>
  <c r="E73" i="1"/>
  <c r="E97" i="1"/>
  <c r="E58" i="1"/>
  <c r="E28" i="1"/>
  <c r="E116" i="1"/>
  <c r="E110" i="1"/>
  <c r="E93" i="1"/>
  <c r="E44" i="1"/>
  <c r="E54" i="1"/>
  <c r="E37" i="1"/>
  <c r="E62" i="1"/>
  <c r="E106" i="1"/>
  <c r="E70" i="1"/>
  <c r="E111" i="1"/>
  <c r="E94" i="1"/>
  <c r="E91" i="1"/>
  <c r="E71" i="1"/>
  <c r="E47" i="1"/>
  <c r="E65" i="1"/>
  <c r="E99" i="1"/>
  <c r="E123" i="1"/>
  <c r="E125" i="1"/>
  <c r="E72" i="1"/>
  <c r="E104" i="1"/>
  <c r="E49" i="1"/>
  <c r="E32" i="1"/>
  <c r="E121" i="1"/>
  <c r="E60" i="1"/>
  <c r="E87" i="1"/>
  <c r="E50" i="1"/>
  <c r="E21" i="1"/>
  <c r="E132" i="1"/>
  <c r="F132" i="1" s="1"/>
  <c r="G132" i="1" s="1"/>
  <c r="I132" i="1" s="1"/>
  <c r="E113" i="1"/>
  <c r="E83" i="1"/>
  <c r="E126" i="1"/>
  <c r="E75" i="1"/>
  <c r="E80" i="1"/>
  <c r="E51" i="1"/>
  <c r="E34" i="1"/>
  <c r="E30" i="1"/>
  <c r="E82" i="1"/>
  <c r="E45" i="1"/>
  <c r="E84" i="1"/>
  <c r="E81" i="1"/>
  <c r="E35" i="1"/>
  <c r="E69" i="1"/>
  <c r="F69" i="1" s="1"/>
  <c r="G69" i="1" s="1"/>
  <c r="H69" i="1" s="1"/>
  <c r="E86" i="1"/>
  <c r="E57" i="1"/>
  <c r="E90" i="1"/>
  <c r="E112" i="1"/>
  <c r="E101" i="1"/>
  <c r="E56" i="1"/>
  <c r="E39" i="1"/>
  <c r="E119" i="1"/>
  <c r="E77" i="1"/>
  <c r="F77" i="1" s="1"/>
  <c r="G77" i="1" s="1"/>
  <c r="J77" i="1" s="1"/>
  <c r="E108" i="1"/>
  <c r="E120" i="1"/>
  <c r="E79" i="1"/>
  <c r="E41" i="1"/>
  <c r="F17" i="1"/>
  <c r="E82" i="2" l="1"/>
  <c r="F81" i="1"/>
  <c r="G81" i="1" s="1"/>
  <c r="I81" i="1" s="1"/>
  <c r="F112" i="1"/>
  <c r="G112" i="1" s="1"/>
  <c r="I112" i="1" s="1"/>
  <c r="E28" i="2"/>
  <c r="F97" i="1"/>
  <c r="G97" i="1" s="1"/>
  <c r="J97" i="1" s="1"/>
  <c r="E96" i="2"/>
  <c r="F120" i="1"/>
  <c r="G120" i="1" s="1"/>
  <c r="J120" i="1" s="1"/>
  <c r="E112" i="2"/>
  <c r="F75" i="1"/>
  <c r="G75" i="1" s="1"/>
  <c r="J75" i="1" s="1"/>
  <c r="E24" i="2"/>
  <c r="F28" i="1"/>
  <c r="G28" i="1" s="1"/>
  <c r="I28" i="1" s="1"/>
  <c r="E12" i="2"/>
  <c r="F84" i="1"/>
  <c r="G84" i="1" s="1"/>
  <c r="I84" i="1" s="1"/>
  <c r="E85" i="2"/>
  <c r="E17" i="2"/>
  <c r="F65" i="1"/>
  <c r="G65" i="1" s="1"/>
  <c r="J65" i="1" s="1"/>
  <c r="E72" i="2"/>
  <c r="F58" i="1"/>
  <c r="G58" i="1" s="1"/>
  <c r="I58" i="1" s="1"/>
  <c r="F129" i="1"/>
  <c r="G129" i="1" s="1"/>
  <c r="J129" i="1" s="1"/>
  <c r="E115" i="2"/>
  <c r="E59" i="2"/>
  <c r="F45" i="1"/>
  <c r="G45" i="1" s="1"/>
  <c r="I45" i="1" s="1"/>
  <c r="E52" i="2"/>
  <c r="F37" i="1"/>
  <c r="G37" i="1" s="1"/>
  <c r="I37" i="1" s="1"/>
  <c r="F82" i="1"/>
  <c r="G82" i="1" s="1"/>
  <c r="I82" i="1" s="1"/>
  <c r="E83" i="2"/>
  <c r="F49" i="1"/>
  <c r="G49" i="1" s="1"/>
  <c r="I49" i="1" s="1"/>
  <c r="E63" i="2"/>
  <c r="E68" i="2"/>
  <c r="F54" i="1"/>
  <c r="G54" i="1" s="1"/>
  <c r="I54" i="1" s="1"/>
  <c r="F73" i="1"/>
  <c r="G73" i="1" s="1"/>
  <c r="J73" i="1" s="1"/>
  <c r="E23" i="2"/>
  <c r="E79" i="2"/>
  <c r="F78" i="1"/>
  <c r="G78" i="1" s="1"/>
  <c r="J78" i="1" s="1"/>
  <c r="F63" i="1"/>
  <c r="G63" i="1" s="1"/>
  <c r="I63" i="1" s="1"/>
  <c r="E75" i="2"/>
  <c r="F108" i="1"/>
  <c r="G108" i="1" s="1"/>
  <c r="I108" i="1" s="1"/>
  <c r="E107" i="2"/>
  <c r="F57" i="1"/>
  <c r="G57" i="1" s="1"/>
  <c r="I57" i="1" s="1"/>
  <c r="E71" i="2"/>
  <c r="F30" i="1"/>
  <c r="U30" i="1" s="1"/>
  <c r="E14" i="2"/>
  <c r="E103" i="2"/>
  <c r="F104" i="1"/>
  <c r="G104" i="1" s="1"/>
  <c r="I104" i="1" s="1"/>
  <c r="F91" i="1"/>
  <c r="G91" i="1" s="1"/>
  <c r="I91" i="1" s="1"/>
  <c r="E91" i="2"/>
  <c r="E58" i="2"/>
  <c r="F44" i="1"/>
  <c r="G44" i="1" s="1"/>
  <c r="I44" i="1" s="1"/>
  <c r="F66" i="1"/>
  <c r="G66" i="1" s="1"/>
  <c r="J66" i="1" s="1"/>
  <c r="E18" i="2"/>
  <c r="F96" i="1"/>
  <c r="G96" i="1" s="1"/>
  <c r="I96" i="1" s="1"/>
  <c r="E95" i="2"/>
  <c r="F85" i="1"/>
  <c r="G85" i="1" s="1"/>
  <c r="I85" i="1" s="1"/>
  <c r="E86" i="2"/>
  <c r="F64" i="1"/>
  <c r="G64" i="1" s="1"/>
  <c r="I64" i="1" s="1"/>
  <c r="E76" i="2"/>
  <c r="F106" i="1"/>
  <c r="G106" i="1" s="1"/>
  <c r="I106" i="1" s="1"/>
  <c r="E105" i="2"/>
  <c r="F109" i="1"/>
  <c r="G109" i="1" s="1"/>
  <c r="I109" i="1" s="1"/>
  <c r="E108" i="2"/>
  <c r="F86" i="1"/>
  <c r="G86" i="1" s="1"/>
  <c r="I86" i="1" s="1"/>
  <c r="E87" i="2"/>
  <c r="F34" i="1"/>
  <c r="G34" i="1" s="1"/>
  <c r="I34" i="1" s="1"/>
  <c r="E49" i="2"/>
  <c r="F21" i="1"/>
  <c r="G21" i="1" s="1"/>
  <c r="I21" i="1" s="1"/>
  <c r="E40" i="2"/>
  <c r="E22" i="2"/>
  <c r="F72" i="1"/>
  <c r="G72" i="1" s="1"/>
  <c r="J72" i="1" s="1"/>
  <c r="E94" i="2"/>
  <c r="F94" i="1"/>
  <c r="G94" i="1" s="1"/>
  <c r="I94" i="1" s="1"/>
  <c r="F93" i="1"/>
  <c r="G93" i="1" s="1"/>
  <c r="I93" i="1" s="1"/>
  <c r="E93" i="2"/>
  <c r="E46" i="2"/>
  <c r="F31" i="1"/>
  <c r="G31" i="1" s="1"/>
  <c r="I31" i="1" s="1"/>
  <c r="E42" i="2"/>
  <c r="F23" i="1"/>
  <c r="G23" i="1" s="1"/>
  <c r="I23" i="1" s="1"/>
  <c r="F103" i="1"/>
  <c r="G103" i="1" s="1"/>
  <c r="I103" i="1" s="1"/>
  <c r="E102" i="2"/>
  <c r="E30" i="2"/>
  <c r="F115" i="1"/>
  <c r="G115" i="1" s="1"/>
  <c r="F56" i="1"/>
  <c r="G56" i="1" s="1"/>
  <c r="I56" i="1" s="1"/>
  <c r="E70" i="2"/>
  <c r="E15" i="2"/>
  <c r="F60" i="1"/>
  <c r="G60" i="1" s="1"/>
  <c r="J60" i="1" s="1"/>
  <c r="E92" i="2"/>
  <c r="F92" i="1"/>
  <c r="G92" i="1" s="1"/>
  <c r="I92" i="1" s="1"/>
  <c r="E53" i="2"/>
  <c r="F38" i="1"/>
  <c r="G38" i="1" s="1"/>
  <c r="I38" i="1" s="1"/>
  <c r="F98" i="1"/>
  <c r="G98" i="1" s="1"/>
  <c r="I98" i="1" s="1"/>
  <c r="E97" i="2"/>
  <c r="F101" i="1"/>
  <c r="G101" i="1" s="1"/>
  <c r="I101" i="1" s="1"/>
  <c r="E100" i="2"/>
  <c r="F126" i="1"/>
  <c r="G126" i="1" s="1"/>
  <c r="J126" i="1" s="1"/>
  <c r="E39" i="2"/>
  <c r="F62" i="1"/>
  <c r="G62" i="1" s="1"/>
  <c r="J62" i="1" s="1"/>
  <c r="E16" i="2"/>
  <c r="F55" i="1"/>
  <c r="G55" i="1" s="1"/>
  <c r="I55" i="1" s="1"/>
  <c r="E69" i="2"/>
  <c r="F79" i="1"/>
  <c r="G79" i="1" s="1"/>
  <c r="I79" i="1" s="1"/>
  <c r="E80" i="2"/>
  <c r="F83" i="1"/>
  <c r="G83" i="1" s="1"/>
  <c r="I83" i="1" s="1"/>
  <c r="E84" i="2"/>
  <c r="F47" i="1"/>
  <c r="G47" i="1" s="1"/>
  <c r="I47" i="1" s="1"/>
  <c r="E61" i="2"/>
  <c r="F67" i="1"/>
  <c r="G67" i="1" s="1"/>
  <c r="J67" i="1" s="1"/>
  <c r="E19" i="2"/>
  <c r="F36" i="1"/>
  <c r="G36" i="1" s="1"/>
  <c r="I36" i="1" s="1"/>
  <c r="E51" i="2"/>
  <c r="F25" i="1"/>
  <c r="G25" i="1" s="1"/>
  <c r="I25" i="1" s="1"/>
  <c r="E44" i="2"/>
  <c r="F90" i="1"/>
  <c r="U90" i="1" s="1"/>
  <c r="E26" i="2"/>
  <c r="F113" i="1"/>
  <c r="G113" i="1" s="1"/>
  <c r="J113" i="1" s="1"/>
  <c r="E29" i="2"/>
  <c r="F71" i="1"/>
  <c r="G71" i="1" s="1"/>
  <c r="I71" i="1" s="1"/>
  <c r="E77" i="2"/>
  <c r="F46" i="1"/>
  <c r="G46" i="1" s="1"/>
  <c r="I46" i="1" s="1"/>
  <c r="E60" i="2"/>
  <c r="F119" i="1"/>
  <c r="G119" i="1" s="1"/>
  <c r="K119" i="1" s="1"/>
  <c r="E34" i="2"/>
  <c r="F51" i="1"/>
  <c r="G51" i="1" s="1"/>
  <c r="I51" i="1" s="1"/>
  <c r="E65" i="2"/>
  <c r="F50" i="1"/>
  <c r="G50" i="1" s="1"/>
  <c r="I50" i="1" s="1"/>
  <c r="E64" i="2"/>
  <c r="E38" i="2"/>
  <c r="F125" i="1"/>
  <c r="G125" i="1" s="1"/>
  <c r="J125" i="1" s="1"/>
  <c r="E110" i="2"/>
  <c r="F111" i="1"/>
  <c r="G111" i="1" s="1"/>
  <c r="I111" i="1" s="1"/>
  <c r="E109" i="2"/>
  <c r="F110" i="1"/>
  <c r="G110" i="1" s="1"/>
  <c r="I110" i="1" s="1"/>
  <c r="F48" i="1"/>
  <c r="G48" i="1" s="1"/>
  <c r="I48" i="1" s="1"/>
  <c r="E62" i="2"/>
  <c r="E74" i="2"/>
  <c r="F61" i="1"/>
  <c r="G61" i="1" s="1"/>
  <c r="I61" i="1" s="1"/>
  <c r="F95" i="1"/>
  <c r="G95" i="1" s="1"/>
  <c r="I95" i="1" s="1"/>
  <c r="E27" i="2"/>
  <c r="F27" i="1"/>
  <c r="U27" i="1" s="1"/>
  <c r="E11" i="2"/>
  <c r="F99" i="1"/>
  <c r="G99" i="1" s="1"/>
  <c r="I99" i="1" s="1"/>
  <c r="E98" i="2"/>
  <c r="F41" i="1"/>
  <c r="G41" i="1" s="1"/>
  <c r="I41" i="1" s="1"/>
  <c r="E56" i="2"/>
  <c r="E113" i="2"/>
  <c r="F121" i="1"/>
  <c r="G121" i="1" s="1"/>
  <c r="J121" i="1" s="1"/>
  <c r="F32" i="1"/>
  <c r="G32" i="1" s="1"/>
  <c r="I32" i="1" s="1"/>
  <c r="E47" i="2"/>
  <c r="F39" i="1"/>
  <c r="G39" i="1" s="1"/>
  <c r="I39" i="1" s="1"/>
  <c r="E54" i="2"/>
  <c r="E50" i="2"/>
  <c r="F35" i="1"/>
  <c r="G35" i="1" s="1"/>
  <c r="I35" i="1" s="1"/>
  <c r="F80" i="1"/>
  <c r="G80" i="1" s="1"/>
  <c r="I80" i="1" s="1"/>
  <c r="E81" i="2"/>
  <c r="F87" i="1"/>
  <c r="G87" i="1" s="1"/>
  <c r="I87" i="1" s="1"/>
  <c r="E88" i="2"/>
  <c r="F123" i="1"/>
  <c r="G123" i="1" s="1"/>
  <c r="K123" i="1" s="1"/>
  <c r="E36" i="2"/>
  <c r="E21" i="2"/>
  <c r="F70" i="1"/>
  <c r="G70" i="1" s="1"/>
  <c r="J70" i="1" s="1"/>
  <c r="E31" i="2"/>
  <c r="F116" i="1"/>
  <c r="G116" i="1" s="1"/>
  <c r="J116" i="1" s="1"/>
  <c r="F74" i="1"/>
  <c r="G74" i="1" s="1"/>
  <c r="I74" i="1" s="1"/>
  <c r="E78" i="2"/>
  <c r="F89" i="1"/>
  <c r="G89" i="1" s="1"/>
  <c r="I89" i="1" s="1"/>
  <c r="E90" i="2"/>
  <c r="F68" i="1"/>
  <c r="G68" i="1" s="1"/>
  <c r="J68" i="1" s="1"/>
  <c r="E20" i="2"/>
  <c r="C11" i="1"/>
  <c r="C12" i="1"/>
  <c r="C16" i="1" l="1"/>
  <c r="D18" i="1" s="1"/>
  <c r="O57" i="1"/>
  <c r="O88" i="1"/>
  <c r="O38" i="1"/>
  <c r="O66" i="1"/>
  <c r="O112" i="1"/>
  <c r="O22" i="1"/>
  <c r="O23" i="1"/>
  <c r="O81" i="1"/>
  <c r="O101" i="1"/>
  <c r="O45" i="1"/>
  <c r="O104" i="1"/>
  <c r="O25" i="1"/>
  <c r="O35" i="1"/>
  <c r="O84" i="1"/>
  <c r="O90" i="1"/>
  <c r="O49" i="1"/>
  <c r="O24" i="1"/>
  <c r="O75" i="1"/>
  <c r="O76" i="1"/>
  <c r="O51" i="1"/>
  <c r="O32" i="1"/>
  <c r="O39" i="1"/>
  <c r="O62" i="1"/>
  <c r="O40" i="1"/>
  <c r="O36" i="1"/>
  <c r="O133" i="1"/>
  <c r="O83" i="1"/>
  <c r="O103" i="1"/>
  <c r="O93" i="1"/>
  <c r="O125" i="1"/>
  <c r="O44" i="1"/>
  <c r="O64" i="1"/>
  <c r="O21" i="1"/>
  <c r="O27" i="1"/>
  <c r="O86" i="1"/>
  <c r="O106" i="1"/>
  <c r="O107" i="1"/>
  <c r="O55" i="1"/>
  <c r="O95" i="1"/>
  <c r="O111" i="1"/>
  <c r="O89" i="1"/>
  <c r="O109" i="1"/>
  <c r="O102" i="1"/>
  <c r="O58" i="1"/>
  <c r="O26" i="1"/>
  <c r="O77" i="1"/>
  <c r="O105" i="1"/>
  <c r="O116" i="1"/>
  <c r="O61" i="1"/>
  <c r="O79" i="1"/>
  <c r="O41" i="1"/>
  <c r="O69" i="1"/>
  <c r="O46" i="1"/>
  <c r="O71" i="1"/>
  <c r="O53" i="1"/>
  <c r="O129" i="1"/>
  <c r="O123" i="1"/>
  <c r="O28" i="1"/>
  <c r="O33" i="1"/>
  <c r="O59" i="1"/>
  <c r="O29" i="1"/>
  <c r="O65" i="1"/>
  <c r="O128" i="1"/>
  <c r="O85" i="1"/>
  <c r="O70" i="1"/>
  <c r="O78" i="1"/>
  <c r="O113" i="1"/>
  <c r="O68" i="1"/>
  <c r="O52" i="1"/>
  <c r="O96" i="1"/>
  <c r="O99" i="1"/>
  <c r="O92" i="1"/>
  <c r="C15" i="1"/>
  <c r="O115" i="1"/>
  <c r="O54" i="1"/>
  <c r="O43" i="1"/>
  <c r="O110" i="1"/>
  <c r="O118" i="1"/>
  <c r="O82" i="1"/>
  <c r="O42" i="1"/>
  <c r="O47" i="1"/>
  <c r="O72" i="1"/>
  <c r="O31" i="1"/>
  <c r="O132" i="1"/>
  <c r="O126" i="1"/>
  <c r="O124" i="1"/>
  <c r="O50" i="1"/>
  <c r="O67" i="1"/>
  <c r="O37" i="1"/>
  <c r="O97" i="1"/>
  <c r="O56" i="1"/>
  <c r="O117" i="1"/>
  <c r="O100" i="1"/>
  <c r="O127" i="1"/>
  <c r="O73" i="1"/>
  <c r="O63" i="1"/>
  <c r="O87" i="1"/>
  <c r="O60" i="1"/>
  <c r="O80" i="1"/>
  <c r="O122" i="1"/>
  <c r="O48" i="1"/>
  <c r="O98" i="1"/>
  <c r="O91" i="1"/>
  <c r="O34" i="1"/>
  <c r="O94" i="1"/>
  <c r="O114" i="1"/>
  <c r="O131" i="1"/>
  <c r="O74" i="1"/>
  <c r="O121" i="1"/>
  <c r="O119" i="1"/>
  <c r="O30" i="1"/>
  <c r="O120" i="1"/>
  <c r="O108" i="1"/>
  <c r="O130" i="1"/>
  <c r="K115" i="1"/>
  <c r="F18" i="1" l="1"/>
  <c r="F19" i="1" s="1"/>
  <c r="C18" i="1"/>
</calcChain>
</file>

<file path=xl/sharedStrings.xml><?xml version="1.0" encoding="utf-8"?>
<sst xmlns="http://schemas.openxmlformats.org/spreadsheetml/2006/main" count="1125" uniqueCount="459">
  <si>
    <t>IBVS 6244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</si>
  <si>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</si>
  <si>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</si>
  <si>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</si>
  <si>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</si>
  <si>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</si>
  <si>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</si>
  <si>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</si>
  <si>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</si>
  <si>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</si>
  <si>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</si>
  <si>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</si>
  <si>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</si>
  <si>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</si>
  <si>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</si>
  <si>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</si>
  <si>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</si>
  <si>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</si>
  <si>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</si>
  <si>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</si>
  <si>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</si>
  <si>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</si>
  <si>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</si>
  <si>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</si>
  <si>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</si>
  <si>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</si>
  <si>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</si>
  <si>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</si>
  <si>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</si>
  <si>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</si>
  <si>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Troispoux G</t>
  </si>
  <si>
    <t>BBSAG Bull.34</t>
  </si>
  <si>
    <t>B</t>
  </si>
  <si>
    <t>Paschke A</t>
  </si>
  <si>
    <t>BBSAG Bull.89</t>
  </si>
  <si>
    <t>Acerbi F</t>
  </si>
  <si>
    <t>BBSAG Bull.90</t>
  </si>
  <si>
    <t>Diethelm R</t>
  </si>
  <si>
    <t>BBSAG Bull.103</t>
  </si>
  <si>
    <t>BBSAG Bull.106</t>
  </si>
  <si>
    <t>II</t>
  </si>
  <si>
    <t>IBVS 2385</t>
  </si>
  <si>
    <t>Gurdur 1983</t>
  </si>
  <si>
    <t>BAD</t>
  </si>
  <si>
    <t>Gurdur 1983A&amp;AS...51...27G</t>
  </si>
  <si>
    <t>EA/DM</t>
  </si>
  <si>
    <t>IBVS 5694</t>
  </si>
  <si>
    <t>NN Cep / GSC 4282-0462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</si>
  <si>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</si>
  <si>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</si>
  <si>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</si>
  <si>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</si>
  <si>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</si>
  <si>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</si>
  <si>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</si>
  <si>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</si>
  <si>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</si>
  <si>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IBVS 5960</t>
  </si>
  <si>
    <t>Add cycle</t>
  </si>
  <si>
    <t>Old Cycle</t>
  </si>
  <si>
    <t>IBVS 1231</t>
  </si>
  <si>
    <t>vis</t>
  </si>
  <si>
    <t>I</t>
  </si>
  <si>
    <t>IBVS 6042</t>
  </si>
  <si>
    <t>IBVS 6114</t>
  </si>
  <si>
    <t>IBVS 6149</t>
  </si>
  <si>
    <t>OEJV 0172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</si>
  <si>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</si>
  <si>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</si>
  <si>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</si>
  <si>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</si>
  <si>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</si>
  <si>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</si>
  <si>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</si>
  <si>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</si>
  <si>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</si>
  <si>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</si>
  <si>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</si>
  <si>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</si>
  <si>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</si>
  <si>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2436812.463 </t>
  </si>
  <si>
    <t> 31.08.1959 23:06 </t>
  </si>
  <si>
    <t> 0.033 </t>
  </si>
  <si>
    <t> T.Berthold </t>
  </si>
  <si>
    <t> MVS 8.163 </t>
  </si>
  <si>
    <t>2437025.435 </t>
  </si>
  <si>
    <t> 31.03.1960 22:26 </t>
  </si>
  <si>
    <t> -0.030 </t>
  </si>
  <si>
    <t>2439388.385 </t>
  </si>
  <si>
    <t> 19.09.1966 21:14 </t>
  </si>
  <si>
    <t> -0.014 </t>
  </si>
  <si>
    <t>2440097.496 </t>
  </si>
  <si>
    <t> 28.08.1968 23:54 </t>
  </si>
  <si>
    <t> 0.011 </t>
  </si>
  <si>
    <t>2441900.535 </t>
  </si>
  <si>
    <t> 06.08.1973 00:50 </t>
  </si>
  <si>
    <t> -0.025 </t>
  </si>
  <si>
    <t>2441959.248 </t>
  </si>
  <si>
    <t> 03.10.1973 17:57 </t>
  </si>
  <si>
    <t> 0.026 </t>
  </si>
  <si>
    <t>2442919.49 </t>
  </si>
  <si>
    <t> 20.05.1976 23:45 </t>
  </si>
  <si>
    <t> 0.07 </t>
  </si>
  <si>
    <t>V </t>
  </si>
  <si>
    <t> R.Rolland </t>
  </si>
  <si>
    <t>IBVS 1231 </t>
  </si>
  <si>
    <t>2442922.51 </t>
  </si>
  <si>
    <t> 24.05.1976 00:14 </t>
  </si>
  <si>
    <t> 0.00 </t>
  </si>
  <si>
    <t>2442991.49 </t>
  </si>
  <si>
    <t> 31.07.1976 23:45 </t>
  </si>
  <si>
    <t> 0.03 </t>
  </si>
  <si>
    <t>2442994.56 </t>
  </si>
  <si>
    <t> 04.08.1976 01:26 </t>
  </si>
  <si>
    <t> 0.01 </t>
  </si>
  <si>
    <t>2443109.79 </t>
  </si>
  <si>
    <t> 27.11.1976 06:57 </t>
  </si>
  <si>
    <t> -0.02 </t>
  </si>
  <si>
    <t> A.Figer </t>
  </si>
  <si>
    <t> GENC 241 </t>
  </si>
  <si>
    <t>2443198.317 </t>
  </si>
  <si>
    <t> 23.02.1977 19:36 </t>
  </si>
  <si>
    <t> -0.004 </t>
  </si>
  <si>
    <t> P.Enskonatus </t>
  </si>
  <si>
    <t> MVS 8.24 </t>
  </si>
  <si>
    <t>2443200.35 </t>
  </si>
  <si>
    <t> 25.02.1977 20:24 </t>
  </si>
  <si>
    <t> -0.03 </t>
  </si>
  <si>
    <t> M.Penna </t>
  </si>
  <si>
    <t>2443306.368 </t>
  </si>
  <si>
    <t> 11.06.1977 20:49 </t>
  </si>
  <si>
    <t> GEOS 13 </t>
  </si>
  <si>
    <t>2443307.390 </t>
  </si>
  <si>
    <t> 12.06.1977 21:21 </t>
  </si>
  <si>
    <t> -0.021 </t>
  </si>
  <si>
    <t>2443308.395 </t>
  </si>
  <si>
    <t> 13.06.1977 21:28 </t>
  </si>
  <si>
    <t> -0.046 </t>
  </si>
  <si>
    <t>2443342.351 </t>
  </si>
  <si>
    <t> 17.07.1977 20:25 </t>
  </si>
  <si>
    <t> -0.052 </t>
  </si>
  <si>
    <t>2443343.385 </t>
  </si>
  <si>
    <t> 18.07.1977 21:14 </t>
  </si>
  <si>
    <t> -0.047 </t>
  </si>
  <si>
    <t>2443343.484 </t>
  </si>
  <si>
    <t> 18.07.1977 23:36 </t>
  </si>
  <si>
    <t> 0.052 </t>
  </si>
  <si>
    <t> M.Benucci </t>
  </si>
  <si>
    <t>2443344.423 </t>
  </si>
  <si>
    <t> 19.07.1977 22:09 </t>
  </si>
  <si>
    <t> -0.038 </t>
  </si>
  <si>
    <t>2443344.476 </t>
  </si>
  <si>
    <t> 19.07.1977 23:25 </t>
  </si>
  <si>
    <t> 0.015 </t>
  </si>
  <si>
    <t> E.Poretti </t>
  </si>
  <si>
    <t>2443384.482 </t>
  </si>
  <si>
    <t> 28.08.1977 23:34 </t>
  </si>
  <si>
    <t> -0.116 </t>
  </si>
  <si>
    <t> G.Troispoux </t>
  </si>
  <si>
    <t> BBS 34 </t>
  </si>
  <si>
    <t>2443406.216 </t>
  </si>
  <si>
    <t> 19.09.1977 17:11 </t>
  </si>
  <si>
    <t> 0.006 </t>
  </si>
  <si>
    <t>2443407.205 </t>
  </si>
  <si>
    <t> 20.09.1977 16:55 </t>
  </si>
  <si>
    <t> -0.034 </t>
  </si>
  <si>
    <t>2443409.263 </t>
  </si>
  <si>
    <t> 22.09.1977 18:18 </t>
  </si>
  <si>
    <t> -0.035 </t>
  </si>
  <si>
    <t> A.Gaspani </t>
  </si>
  <si>
    <t>2443410.315 </t>
  </si>
  <si>
    <t> 23.09.1977 19:33 </t>
  </si>
  <si>
    <t> -0.012 </t>
  </si>
  <si>
    <t>2443411.320 </t>
  </si>
  <si>
    <t> 24.09.1977 19:40 </t>
  </si>
  <si>
    <t> -0.036 </t>
  </si>
  <si>
    <t>2443411.359 </t>
  </si>
  <si>
    <t> 24.09.1977 20:36 </t>
  </si>
  <si>
    <t> 0.003 </t>
  </si>
  <si>
    <t> MVS 8.79 </t>
  </si>
  <si>
    <t>2443412.350 </t>
  </si>
  <si>
    <t> 25.09.1977 20:24 </t>
  </si>
  <si>
    <t>2443414.408 </t>
  </si>
  <si>
    <t> 27.09.1977 21:47 </t>
  </si>
  <si>
    <t>2443449.410 </t>
  </si>
  <si>
    <t> 01.11.1977 21:50 </t>
  </si>
  <si>
    <t> C.Pampaloni </t>
  </si>
  <si>
    <t>2443515.241 </t>
  </si>
  <si>
    <t> 06.01.1978 17:47 </t>
  </si>
  <si>
    <t> -0.059 </t>
  </si>
  <si>
    <t>2443516.290 </t>
  </si>
  <si>
    <t> 07.01.1978 18:57 </t>
  </si>
  <si>
    <t> -0.039 </t>
  </si>
  <si>
    <t>2443525.572 </t>
  </si>
  <si>
    <t> 17.01.1978 01:43 </t>
  </si>
  <si>
    <t> -0.020 </t>
  </si>
  <si>
    <t>2443700.546 </t>
  </si>
  <si>
    <t> 11.07.1978 01:06 </t>
  </si>
  <si>
    <t> -0.002 </t>
  </si>
  <si>
    <t> MVS 8.136 </t>
  </si>
  <si>
    <t>2443703.602 </t>
  </si>
  <si>
    <t> 14.07.1978 02:26 </t>
  </si>
  <si>
    <t> -0.033 </t>
  </si>
  <si>
    <t>2443881.647 </t>
  </si>
  <si>
    <t> 08.01.1979 03:31 </t>
  </si>
  <si>
    <t> -0.032 </t>
  </si>
  <si>
    <t>2443915.674 </t>
  </si>
  <si>
    <t> 11.02.1979 04:10 </t>
  </si>
  <si>
    <t>2444086.4796 </t>
  </si>
  <si>
    <t> 31.07.1979 23:30 </t>
  </si>
  <si>
    <t> -0.0003 </t>
  </si>
  <si>
    <t>E </t>
  </si>
  <si>
    <t>?</t>
  </si>
  <si>
    <t> Güdür &amp; Gülmen </t>
  </si>
  <si>
    <t>IBVS 1881 </t>
  </si>
  <si>
    <t>2444158.534 </t>
  </si>
  <si>
    <t> 12.10.1979 00:48 </t>
  </si>
  <si>
    <t> 0.013 </t>
  </si>
  <si>
    <t> T.Brelstaff </t>
  </si>
  <si>
    <t> VSSC 59.17 </t>
  </si>
  <si>
    <t>2444438.4512 </t>
  </si>
  <si>
    <t> 17.07.1980 22:49 </t>
  </si>
  <si>
    <t> 0.0011 </t>
  </si>
  <si>
    <t>2444468.293 </t>
  </si>
  <si>
    <t> 16.08.1980 19:01 </t>
  </si>
  <si>
    <t> MVS 9.80 </t>
  </si>
  <si>
    <t>2444469.322 </t>
  </si>
  <si>
    <t> 17.08.1980 19:43 </t>
  </si>
  <si>
    <t>2444474.4717 </t>
  </si>
  <si>
    <t> 22.08.1980 23:19 </t>
  </si>
  <si>
    <t> 0.0013 </t>
  </si>
  <si>
    <t>2444504.3151 </t>
  </si>
  <si>
    <t> 21.09.1980 19:33 </t>
  </si>
  <si>
    <t> -0.0007 </t>
  </si>
  <si>
    <t>2444506.3741 </t>
  </si>
  <si>
    <t> 23.09.1980 20:58 </t>
  </si>
  <si>
    <t> -0.0000 </t>
  </si>
  <si>
    <t>2444507.4026 </t>
  </si>
  <si>
    <t> 24.09.1980 21:39 </t>
  </si>
  <si>
    <t>2444511.5194 </t>
  </si>
  <si>
    <t> 29.09.1980 00:27 </t>
  </si>
  <si>
    <t> -0.0005 </t>
  </si>
  <si>
    <t>2444735.899 </t>
  </si>
  <si>
    <t> 11.05.1981 09:34 </t>
  </si>
  <si>
    <t> 0.024 </t>
  </si>
  <si>
    <t> MVS 9.163 </t>
  </si>
  <si>
    <t>2444824.3814 </t>
  </si>
  <si>
    <t> 07.08.1981 21:09 </t>
  </si>
  <si>
    <t> -0.0009 </t>
  </si>
  <si>
    <t> O.Gülmen et al. </t>
  </si>
  <si>
    <t>IBVS 2099 </t>
  </si>
  <si>
    <t>2444827.467 </t>
  </si>
  <si>
    <t> 10.08.1981 23:12 </t>
  </si>
  <si>
    <t>2444829.521 </t>
  </si>
  <si>
    <t> 13.08.1981 00:30 </t>
  </si>
  <si>
    <t> -0.007 </t>
  </si>
  <si>
    <t>2444859.3742 </t>
  </si>
  <si>
    <t> 11.09.1981 20:58 </t>
  </si>
  <si>
    <t> 0.0007 </t>
  </si>
  <si>
    <t>2444893.336 </t>
  </si>
  <si>
    <t> 15.10.1981 20:03 </t>
  </si>
  <si>
    <t> 0.001 </t>
  </si>
  <si>
    <t>2444894.3553 </t>
  </si>
  <si>
    <t> 16.10.1981 20:31 </t>
  </si>
  <si>
    <t> -0.0093 </t>
  </si>
  <si>
    <t>o</t>
  </si>
  <si>
    <t> M.Fernandes </t>
  </si>
  <si>
    <t>BAVM 34 </t>
  </si>
  <si>
    <t>2445036.351 </t>
  </si>
  <si>
    <t> 07.03.1982 20:25 </t>
  </si>
  <si>
    <t> -0.037 </t>
  </si>
  <si>
    <t> W.Braune </t>
  </si>
  <si>
    <t>2445278.260 </t>
  </si>
  <si>
    <t> 04.11.1982 18:14 </t>
  </si>
  <si>
    <t> 0.021 </t>
  </si>
  <si>
    <t> MVS 10.42 </t>
  </si>
  <si>
    <t>2445279.269 </t>
  </si>
  <si>
    <t> 05.11.1982 18:27 </t>
  </si>
  <si>
    <t>2445600.351 </t>
  </si>
  <si>
    <t> 22.09.1983 20:25 </t>
  </si>
  <si>
    <t> MVS 10.104 </t>
  </si>
  <si>
    <t>2445601.402 </t>
  </si>
  <si>
    <t> 23.09.1983 21:38 </t>
  </si>
  <si>
    <t> 0.010 </t>
  </si>
  <si>
    <t>2446274.46 </t>
  </si>
  <si>
    <t> 27.07.1985 23:02 </t>
  </si>
  <si>
    <t> MVS 11.19 </t>
  </si>
  <si>
    <t>2446275.47 </t>
  </si>
  <si>
    <t> 28.07.1985 23:16 </t>
  </si>
  <si>
    <t>2446722.120 </t>
  </si>
  <si>
    <t> 18.10.1986 14:52 </t>
  </si>
  <si>
    <t> -0.019 </t>
  </si>
  <si>
    <t> MVS 11.155 </t>
  </si>
  <si>
    <t>2446723.163 </t>
  </si>
  <si>
    <t> 19.10.1986 15:54 </t>
  </si>
  <si>
    <t> -0.006 </t>
  </si>
  <si>
    <t>2447079.252 </t>
  </si>
  <si>
    <t> 10.10.1987 18:02 </t>
  </si>
  <si>
    <t> MVS 11.164 </t>
  </si>
  <si>
    <t>2447080.310 </t>
  </si>
  <si>
    <t> 11.10.1987 19:26 </t>
  </si>
  <si>
    <t> 0.025 </t>
  </si>
  <si>
    <t>2447401.356 </t>
  </si>
  <si>
    <t> 27.08.1988 20:32 </t>
  </si>
  <si>
    <t> -0.024 </t>
  </si>
  <si>
    <t> A.Paschke </t>
  </si>
  <si>
    <t> BBS 89 </t>
  </si>
  <si>
    <t>2447454.870 </t>
  </si>
  <si>
    <t> 20.10.1988 08:52 </t>
  </si>
  <si>
    <t> -0.026 </t>
  </si>
  <si>
    <t> MVS 12.16 </t>
  </si>
  <si>
    <t>2447455.920 </t>
  </si>
  <si>
    <t> 21.10.1988 10:04 </t>
  </si>
  <si>
    <t> -0.005 </t>
  </si>
  <si>
    <t>2447470.349 </t>
  </si>
  <si>
    <t> 04.11.1988 20:22 </t>
  </si>
  <si>
    <t> 0.016 </t>
  </si>
  <si>
    <t>2447471.342 </t>
  </si>
  <si>
    <t> 05.11.1988 20:12 </t>
  </si>
  <si>
    <t>2447471.363 </t>
  </si>
  <si>
    <t> 05.11.1988 20:42 </t>
  </si>
  <si>
    <t> 0.000 </t>
  </si>
  <si>
    <t> F.Acerbi </t>
  </si>
  <si>
    <t> BBS 90 </t>
  </si>
  <si>
    <t>2447540.316 </t>
  </si>
  <si>
    <t> 13.01.1989 19:35 </t>
  </si>
  <si>
    <t> P.Frank </t>
  </si>
  <si>
    <t>BAVM 52 </t>
  </si>
  <si>
    <t>2447654.5494 </t>
  </si>
  <si>
    <t> 08.05.1989 01:11 </t>
  </si>
  <si>
    <t> -0.0022 </t>
  </si>
  <si>
    <t> J.Ells </t>
  </si>
  <si>
    <t> VSSC 73 </t>
  </si>
  <si>
    <t>2447757.445 </t>
  </si>
  <si>
    <t> 18.08.1989 22:40 </t>
  </si>
  <si>
    <t> -0.022 </t>
  </si>
  <si>
    <t> K.Seifert </t>
  </si>
  <si>
    <t>BAVM 56 </t>
  </si>
  <si>
    <t>2447758.478 </t>
  </si>
  <si>
    <t> 19.08.1989 23:28 </t>
  </si>
  <si>
    <t> -0.018 </t>
  </si>
  <si>
    <t>2447758.4975 </t>
  </si>
  <si>
    <t> 19.08.1989 23:56 </t>
  </si>
  <si>
    <t> 0.0015 </t>
  </si>
  <si>
    <t>2447788.328 </t>
  </si>
  <si>
    <t> 18.09.1989 19:52 </t>
  </si>
  <si>
    <t> -0.013 </t>
  </si>
  <si>
    <t>2447792.42 </t>
  </si>
  <si>
    <t> 22.09.1989 22:04 </t>
  </si>
  <si>
    <t> -0.04 </t>
  </si>
  <si>
    <t> MVS 12.51 </t>
  </si>
  <si>
    <t>2447822.289 </t>
  </si>
  <si>
    <t> 22.10.1989 18:56 </t>
  </si>
  <si>
    <t> -0.015 </t>
  </si>
  <si>
    <t>2447927.270 </t>
  </si>
  <si>
    <t> 04.02.1990 18:28 </t>
  </si>
  <si>
    <t>2447928.297 </t>
  </si>
  <si>
    <t> 05.02.1990 19:07 </t>
  </si>
  <si>
    <t> -0.009 </t>
  </si>
  <si>
    <t>2448206.19 </t>
  </si>
  <si>
    <t> 10.11.1990 16:33 </t>
  </si>
  <si>
    <t> MVS 12.103 </t>
  </si>
  <si>
    <t>2448319.349 </t>
  </si>
  <si>
    <t> 03.03.1991 20:22 </t>
  </si>
  <si>
    <t> G.Maintz </t>
  </si>
  <si>
    <t>BAVM 59 </t>
  </si>
  <si>
    <t>2448537.561 </t>
  </si>
  <si>
    <t> 08.10.1991 01:27 </t>
  </si>
  <si>
    <t>G</t>
  </si>
  <si>
    <t> F.Agerer </t>
  </si>
  <si>
    <t>BAVM 60 </t>
  </si>
  <si>
    <t>2448537.565 </t>
  </si>
  <si>
    <t> 08.10.1991 01:33 </t>
  </si>
  <si>
    <t>B;V</t>
  </si>
  <si>
    <t>2448565.38 </t>
  </si>
  <si>
    <t> 04.11.1991 21:07 </t>
  </si>
  <si>
    <t> MVS 12.141 </t>
  </si>
  <si>
    <t>2448566.33 </t>
  </si>
  <si>
    <t> 05.11.1991 19:55 </t>
  </si>
  <si>
    <t> -0.05 </t>
  </si>
  <si>
    <t>2448987.306 </t>
  </si>
  <si>
    <t> 30.12.1992 19:20 </t>
  </si>
  <si>
    <t> 0.002 </t>
  </si>
  <si>
    <t> R.Diethelm </t>
  </si>
  <si>
    <t> BBS 103 </t>
  </si>
  <si>
    <t>2449375.2992 </t>
  </si>
  <si>
    <t> 22.01.1994 19:10 </t>
  </si>
  <si>
    <t> 0.0046 </t>
  </si>
  <si>
    <t> BBS 106 </t>
  </si>
  <si>
    <t>2450402.386 </t>
  </si>
  <si>
    <t> 14.11.1996 21:15 </t>
  </si>
  <si>
    <t> M.Dahm </t>
  </si>
  <si>
    <t>BAVM 131 </t>
  </si>
  <si>
    <t>2452935.1430 </t>
  </si>
  <si>
    <t> 22.10.2003 15:25 </t>
  </si>
  <si>
    <t> 0.0099 </t>
  </si>
  <si>
    <t> C.-H.Kim et al. </t>
  </si>
  <si>
    <t>IBVS 5694 </t>
  </si>
  <si>
    <t>2453934.4529 </t>
  </si>
  <si>
    <t> 17.07.2006 22:52 </t>
  </si>
  <si>
    <t> 0.0127 </t>
  </si>
  <si>
    <t>C </t>
  </si>
  <si>
    <t> H.Jungbluth </t>
  </si>
  <si>
    <t>BAVM 178 </t>
  </si>
  <si>
    <t>2454034.27726 </t>
  </si>
  <si>
    <t> 25.10.2006 18:39 </t>
  </si>
  <si>
    <t> 0.00927 </t>
  </si>
  <si>
    <t> P.Svoboda </t>
  </si>
  <si>
    <t>OEJV 0074 </t>
  </si>
  <si>
    <t>2454034.27795 </t>
  </si>
  <si>
    <t> 25.10.2006 18:40 </t>
  </si>
  <si>
    <t> 0.00996 </t>
  </si>
  <si>
    <t>2455497.725 </t>
  </si>
  <si>
    <t> 28.10.2010 05:24 </t>
  </si>
  <si>
    <t>IBVS 5960 </t>
  </si>
  <si>
    <t>2455807.5071 </t>
  </si>
  <si>
    <t> 03.09.2011 00:10 </t>
  </si>
  <si>
    <t> 0.0094 </t>
  </si>
  <si>
    <t>-I</t>
  </si>
  <si>
    <t>BAVM 225 </t>
  </si>
  <si>
    <t>2455873.3692 </t>
  </si>
  <si>
    <t> 07.11.2011 20:51 </t>
  </si>
  <si>
    <t>5522</t>
  </si>
  <si>
    <t> 0.0057 </t>
  </si>
  <si>
    <t>2456237.6811 </t>
  </si>
  <si>
    <t> 06.11.2012 04:20 </t>
  </si>
  <si>
    <t>5699</t>
  </si>
  <si>
    <t> -0.0024 </t>
  </si>
  <si>
    <t>IBVS 6042 </t>
  </si>
  <si>
    <t>2456692.57443 </t>
  </si>
  <si>
    <t> 04.02.2014 01:47 </t>
  </si>
  <si>
    <t>5920</t>
  </si>
  <si>
    <t> 0.00553 </t>
  </si>
  <si>
    <t>BVR</t>
  </si>
  <si>
    <t>IBVS 6114 </t>
  </si>
  <si>
    <t>2456897.3745 </t>
  </si>
  <si>
    <t> 27.08.2014 20:59 </t>
  </si>
  <si>
    <t>6019.5</t>
  </si>
  <si>
    <t> 0.0043 </t>
  </si>
  <si>
    <t>BAVM 238 </t>
  </si>
  <si>
    <t>2456898.4081 </t>
  </si>
  <si>
    <t> 28.08.2014 21:47 </t>
  </si>
  <si>
    <t>6020</t>
  </si>
  <si>
    <t> 0.0087 </t>
  </si>
  <si>
    <t>2456933.400 </t>
  </si>
  <si>
    <t> 02.10.2014 21:36 </t>
  </si>
  <si>
    <t>6037</t>
  </si>
  <si>
    <t> 0.009 </t>
  </si>
  <si>
    <t>OEJV 0172 </t>
  </si>
  <si>
    <t>2457219.503 </t>
  </si>
  <si>
    <t> 16.07.2015 00:04 </t>
  </si>
  <si>
    <t>6176</t>
  </si>
  <si>
    <t> 0.008 </t>
  </si>
  <si>
    <t>BAVM 241 (=IBVS 6157) </t>
  </si>
  <si>
    <t>2457220.5324 </t>
  </si>
  <si>
    <t> 17.07.2015 00:46 </t>
  </si>
  <si>
    <t>6176.5</t>
  </si>
  <si>
    <t> 0.0083 </t>
  </si>
  <si>
    <t>JAVSO, 48,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</si>
</sst>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38" applyAlignment="1" applyProtection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4" fontId="17" fillId="0" borderId="0" xfId="0" applyNumberFormat="1" applyFont="1" applyAlignment="1"/>
    <xf numFmtId="0" fontId="19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43" applyFont="1" applyAlignment="1">
      <alignment horizontal="center" wrapText="1"/>
    </xf>
    <xf numFmtId="166" fontId="39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Cep - O-C Diagr.</a:t>
            </a:r>
          </a:p>
        </c:rich>
      </c:tx>
      <c:layout>
        <c:manualLayout>
          <c:xMode val="edge"/>
          <c:yMode val="edge"/>
          <c:x val="0.41379310344827586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7296996662959"/>
          <c:y val="0.14201183431952663"/>
          <c:w val="0.86095661846496108"/>
          <c:h val="0.69526627218934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-3738.5</c:v>
                </c:pt>
                <c:pt idx="1">
                  <c:v>-3635</c:v>
                </c:pt>
                <c:pt idx="2">
                  <c:v>-2487</c:v>
                </c:pt>
                <c:pt idx="3">
                  <c:v>-2142.5</c:v>
                </c:pt>
                <c:pt idx="4">
                  <c:v>-1266.5</c:v>
                </c:pt>
                <c:pt idx="5">
                  <c:v>-1238</c:v>
                </c:pt>
                <c:pt idx="6">
                  <c:v>-771.5</c:v>
                </c:pt>
                <c:pt idx="7">
                  <c:v>-770</c:v>
                </c:pt>
                <c:pt idx="8">
                  <c:v>-736.5</c:v>
                </c:pt>
                <c:pt idx="9">
                  <c:v>-735</c:v>
                </c:pt>
                <c:pt idx="10">
                  <c:v>-679</c:v>
                </c:pt>
                <c:pt idx="11">
                  <c:v>-636</c:v>
                </c:pt>
                <c:pt idx="12">
                  <c:v>-635</c:v>
                </c:pt>
                <c:pt idx="13">
                  <c:v>-583.5</c:v>
                </c:pt>
                <c:pt idx="14">
                  <c:v>-583</c:v>
                </c:pt>
                <c:pt idx="15">
                  <c:v>-582.5</c:v>
                </c:pt>
                <c:pt idx="16">
                  <c:v>-566</c:v>
                </c:pt>
                <c:pt idx="17">
                  <c:v>-565.5</c:v>
                </c:pt>
                <c:pt idx="18">
                  <c:v>-565.5</c:v>
                </c:pt>
                <c:pt idx="19">
                  <c:v>-565</c:v>
                </c:pt>
                <c:pt idx="20">
                  <c:v>-565</c:v>
                </c:pt>
                <c:pt idx="21">
                  <c:v>-563</c:v>
                </c:pt>
                <c:pt idx="22">
                  <c:v>-545.5</c:v>
                </c:pt>
                <c:pt idx="23">
                  <c:v>-535</c:v>
                </c:pt>
                <c:pt idx="24">
                  <c:v>-534.5</c:v>
                </c:pt>
                <c:pt idx="25">
                  <c:v>-533.5</c:v>
                </c:pt>
                <c:pt idx="26">
                  <c:v>-533</c:v>
                </c:pt>
                <c:pt idx="27">
                  <c:v>-532.5</c:v>
                </c:pt>
                <c:pt idx="28">
                  <c:v>-532.5</c:v>
                </c:pt>
                <c:pt idx="29">
                  <c:v>-532</c:v>
                </c:pt>
                <c:pt idx="30">
                  <c:v>-531</c:v>
                </c:pt>
                <c:pt idx="31">
                  <c:v>-514</c:v>
                </c:pt>
                <c:pt idx="32">
                  <c:v>-482</c:v>
                </c:pt>
                <c:pt idx="33">
                  <c:v>-481.5</c:v>
                </c:pt>
                <c:pt idx="34">
                  <c:v>-477</c:v>
                </c:pt>
                <c:pt idx="35">
                  <c:v>-392</c:v>
                </c:pt>
                <c:pt idx="36">
                  <c:v>-390.5</c:v>
                </c:pt>
                <c:pt idx="37">
                  <c:v>-304</c:v>
                </c:pt>
                <c:pt idx="38">
                  <c:v>-287.5</c:v>
                </c:pt>
                <c:pt idx="39">
                  <c:v>-204.5</c:v>
                </c:pt>
                <c:pt idx="40">
                  <c:v>-169.5</c:v>
                </c:pt>
                <c:pt idx="41">
                  <c:v>-33.5</c:v>
                </c:pt>
                <c:pt idx="42">
                  <c:v>-19</c:v>
                </c:pt>
                <c:pt idx="43">
                  <c:v>-18.5</c:v>
                </c:pt>
                <c:pt idx="44">
                  <c:v>-16</c:v>
                </c:pt>
                <c:pt idx="45">
                  <c:v>-1.5</c:v>
                </c:pt>
                <c:pt idx="46">
                  <c:v>-0.5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111</c:v>
                </c:pt>
                <c:pt idx="51">
                  <c:v>154</c:v>
                </c:pt>
                <c:pt idx="52">
                  <c:v>155.5</c:v>
                </c:pt>
                <c:pt idx="53">
                  <c:v>156.5</c:v>
                </c:pt>
                <c:pt idx="54">
                  <c:v>171</c:v>
                </c:pt>
                <c:pt idx="55">
                  <c:v>187.5</c:v>
                </c:pt>
                <c:pt idx="56">
                  <c:v>187.5</c:v>
                </c:pt>
                <c:pt idx="57">
                  <c:v>188</c:v>
                </c:pt>
                <c:pt idx="58">
                  <c:v>257</c:v>
                </c:pt>
                <c:pt idx="59">
                  <c:v>374.5</c:v>
                </c:pt>
                <c:pt idx="60">
                  <c:v>375</c:v>
                </c:pt>
                <c:pt idx="61">
                  <c:v>531</c:v>
                </c:pt>
                <c:pt idx="62">
                  <c:v>531.5</c:v>
                </c:pt>
                <c:pt idx="63">
                  <c:v>858.5</c:v>
                </c:pt>
                <c:pt idx="64">
                  <c:v>859</c:v>
                </c:pt>
                <c:pt idx="65">
                  <c:v>1076</c:v>
                </c:pt>
                <c:pt idx="66">
                  <c:v>1076.5</c:v>
                </c:pt>
                <c:pt idx="67">
                  <c:v>1249.5</c:v>
                </c:pt>
                <c:pt idx="68">
                  <c:v>1250</c:v>
                </c:pt>
                <c:pt idx="69">
                  <c:v>1406</c:v>
                </c:pt>
                <c:pt idx="70">
                  <c:v>1432</c:v>
                </c:pt>
                <c:pt idx="71">
                  <c:v>1432.5</c:v>
                </c:pt>
                <c:pt idx="72">
                  <c:v>1439.5</c:v>
                </c:pt>
                <c:pt idx="73">
                  <c:v>1440</c:v>
                </c:pt>
                <c:pt idx="74">
                  <c:v>1440</c:v>
                </c:pt>
                <c:pt idx="75">
                  <c:v>1473.5</c:v>
                </c:pt>
                <c:pt idx="76">
                  <c:v>1529</c:v>
                </c:pt>
                <c:pt idx="77">
                  <c:v>1579</c:v>
                </c:pt>
                <c:pt idx="78">
                  <c:v>1579.5</c:v>
                </c:pt>
                <c:pt idx="79">
                  <c:v>1579.5</c:v>
                </c:pt>
                <c:pt idx="80">
                  <c:v>1594</c:v>
                </c:pt>
                <c:pt idx="81">
                  <c:v>1596</c:v>
                </c:pt>
                <c:pt idx="82">
                  <c:v>1610.5</c:v>
                </c:pt>
                <c:pt idx="83">
                  <c:v>1661.5</c:v>
                </c:pt>
                <c:pt idx="84">
                  <c:v>1662</c:v>
                </c:pt>
                <c:pt idx="85">
                  <c:v>1797</c:v>
                </c:pt>
                <c:pt idx="86">
                  <c:v>1852</c:v>
                </c:pt>
                <c:pt idx="87">
                  <c:v>1958</c:v>
                </c:pt>
                <c:pt idx="88">
                  <c:v>1958</c:v>
                </c:pt>
                <c:pt idx="89">
                  <c:v>1971.5</c:v>
                </c:pt>
                <c:pt idx="90">
                  <c:v>1972</c:v>
                </c:pt>
                <c:pt idx="91">
                  <c:v>2176.5</c:v>
                </c:pt>
                <c:pt idx="92">
                  <c:v>2365</c:v>
                </c:pt>
                <c:pt idx="93">
                  <c:v>2864</c:v>
                </c:pt>
                <c:pt idx="94">
                  <c:v>4094.5</c:v>
                </c:pt>
                <c:pt idx="95">
                  <c:v>4580</c:v>
                </c:pt>
                <c:pt idx="96">
                  <c:v>4628.5</c:v>
                </c:pt>
                <c:pt idx="97">
                  <c:v>4628.5</c:v>
                </c:pt>
                <c:pt idx="98">
                  <c:v>5339.5</c:v>
                </c:pt>
                <c:pt idx="99">
                  <c:v>5490</c:v>
                </c:pt>
                <c:pt idx="100">
                  <c:v>5522</c:v>
                </c:pt>
                <c:pt idx="101">
                  <c:v>5699</c:v>
                </c:pt>
                <c:pt idx="102">
                  <c:v>5920</c:v>
                </c:pt>
                <c:pt idx="103">
                  <c:v>6019.5</c:v>
                </c:pt>
                <c:pt idx="104">
                  <c:v>6020</c:v>
                </c:pt>
                <c:pt idx="105">
                  <c:v>6037</c:v>
                </c:pt>
                <c:pt idx="106">
                  <c:v>6176</c:v>
                </c:pt>
                <c:pt idx="107">
                  <c:v>6176</c:v>
                </c:pt>
                <c:pt idx="108">
                  <c:v>6176.5</c:v>
                </c:pt>
                <c:pt idx="109">
                  <c:v>6176.5</c:v>
                </c:pt>
                <c:pt idx="110">
                  <c:v>6226</c:v>
                </c:pt>
                <c:pt idx="111">
                  <c:v>6518</c:v>
                </c:pt>
                <c:pt idx="112">
                  <c:v>6917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B-4610-B883-0DF9985C4A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8">
                    <c:v>0</c:v>
                  </c:pt>
                  <c:pt idx="50">
                    <c:v>0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1E-3</c:v>
                  </c:pt>
                  <c:pt idx="97">
                    <c:v>5.9999999999999995E-4</c:v>
                  </c:pt>
                  <c:pt idx="98">
                    <c:v>3.0000000000000001E-3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2.2000000000000001E-4</c:v>
                  </c:pt>
                  <c:pt idx="102">
                    <c:v>2.48E-3</c:v>
                  </c:pt>
                  <c:pt idx="103">
                    <c:v>4.8999999999999998E-3</c:v>
                  </c:pt>
                  <c:pt idx="104">
                    <c:v>8.5000000000000006E-3</c:v>
                  </c:pt>
                  <c:pt idx="105">
                    <c:v>1.4999999999999999E-2</c:v>
                  </c:pt>
                  <c:pt idx="106">
                    <c:v>0</c:v>
                  </c:pt>
                  <c:pt idx="107">
                    <c:v>7.4999999999999997E-3</c:v>
                  </c:pt>
                  <c:pt idx="108">
                    <c:v>0</c:v>
                  </c:pt>
                  <c:pt idx="109">
                    <c:v>5.7000000000000002E-3</c:v>
                  </c:pt>
                  <c:pt idx="110">
                    <c:v>0.01</c:v>
                  </c:pt>
                  <c:pt idx="111">
                    <c:v>3.0999999999999999E-3</c:v>
                  </c:pt>
                  <c:pt idx="112">
                    <c:v>6.9999999999999999E-4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8">
                    <c:v>0</c:v>
                  </c:pt>
                  <c:pt idx="50">
                    <c:v>0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1E-3</c:v>
                  </c:pt>
                  <c:pt idx="97">
                    <c:v>5.9999999999999995E-4</c:v>
                  </c:pt>
                  <c:pt idx="98">
                    <c:v>3.0000000000000001E-3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2.2000000000000001E-4</c:v>
                  </c:pt>
                  <c:pt idx="102">
                    <c:v>2.48E-3</c:v>
                  </c:pt>
                  <c:pt idx="103">
                    <c:v>4.8999999999999998E-3</c:v>
                  </c:pt>
                  <c:pt idx="104">
                    <c:v>8.5000000000000006E-3</c:v>
                  </c:pt>
                  <c:pt idx="105">
                    <c:v>1.4999999999999999E-2</c:v>
                  </c:pt>
                  <c:pt idx="106">
                    <c:v>0</c:v>
                  </c:pt>
                  <c:pt idx="107">
                    <c:v>7.4999999999999997E-3</c:v>
                  </c:pt>
                  <c:pt idx="108">
                    <c:v>0</c:v>
                  </c:pt>
                  <c:pt idx="109">
                    <c:v>5.7000000000000002E-3</c:v>
                  </c:pt>
                  <c:pt idx="110">
                    <c:v>0.01</c:v>
                  </c:pt>
                  <c:pt idx="111">
                    <c:v>3.0999999999999999E-3</c:v>
                  </c:pt>
                  <c:pt idx="1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-3738.5</c:v>
                </c:pt>
                <c:pt idx="1">
                  <c:v>-3635</c:v>
                </c:pt>
                <c:pt idx="2">
                  <c:v>-2487</c:v>
                </c:pt>
                <c:pt idx="3">
                  <c:v>-2142.5</c:v>
                </c:pt>
                <c:pt idx="4">
                  <c:v>-1266.5</c:v>
                </c:pt>
                <c:pt idx="5">
                  <c:v>-1238</c:v>
                </c:pt>
                <c:pt idx="6">
                  <c:v>-771.5</c:v>
                </c:pt>
                <c:pt idx="7">
                  <c:v>-770</c:v>
                </c:pt>
                <c:pt idx="8">
                  <c:v>-736.5</c:v>
                </c:pt>
                <c:pt idx="9">
                  <c:v>-735</c:v>
                </c:pt>
                <c:pt idx="10">
                  <c:v>-679</c:v>
                </c:pt>
                <c:pt idx="11">
                  <c:v>-636</c:v>
                </c:pt>
                <c:pt idx="12">
                  <c:v>-635</c:v>
                </c:pt>
                <c:pt idx="13">
                  <c:v>-583.5</c:v>
                </c:pt>
                <c:pt idx="14">
                  <c:v>-583</c:v>
                </c:pt>
                <c:pt idx="15">
                  <c:v>-582.5</c:v>
                </c:pt>
                <c:pt idx="16">
                  <c:v>-566</c:v>
                </c:pt>
                <c:pt idx="17">
                  <c:v>-565.5</c:v>
                </c:pt>
                <c:pt idx="18">
                  <c:v>-565.5</c:v>
                </c:pt>
                <c:pt idx="19">
                  <c:v>-565</c:v>
                </c:pt>
                <c:pt idx="20">
                  <c:v>-565</c:v>
                </c:pt>
                <c:pt idx="21">
                  <c:v>-563</c:v>
                </c:pt>
                <c:pt idx="22">
                  <c:v>-545.5</c:v>
                </c:pt>
                <c:pt idx="23">
                  <c:v>-535</c:v>
                </c:pt>
                <c:pt idx="24">
                  <c:v>-534.5</c:v>
                </c:pt>
                <c:pt idx="25">
                  <c:v>-533.5</c:v>
                </c:pt>
                <c:pt idx="26">
                  <c:v>-533</c:v>
                </c:pt>
                <c:pt idx="27">
                  <c:v>-532.5</c:v>
                </c:pt>
                <c:pt idx="28">
                  <c:v>-532.5</c:v>
                </c:pt>
                <c:pt idx="29">
                  <c:v>-532</c:v>
                </c:pt>
                <c:pt idx="30">
                  <c:v>-531</c:v>
                </c:pt>
                <c:pt idx="31">
                  <c:v>-514</c:v>
                </c:pt>
                <c:pt idx="32">
                  <c:v>-482</c:v>
                </c:pt>
                <c:pt idx="33">
                  <c:v>-481.5</c:v>
                </c:pt>
                <c:pt idx="34">
                  <c:v>-477</c:v>
                </c:pt>
                <c:pt idx="35">
                  <c:v>-392</c:v>
                </c:pt>
                <c:pt idx="36">
                  <c:v>-390.5</c:v>
                </c:pt>
                <c:pt idx="37">
                  <c:v>-304</c:v>
                </c:pt>
                <c:pt idx="38">
                  <c:v>-287.5</c:v>
                </c:pt>
                <c:pt idx="39">
                  <c:v>-204.5</c:v>
                </c:pt>
                <c:pt idx="40">
                  <c:v>-169.5</c:v>
                </c:pt>
                <c:pt idx="41">
                  <c:v>-33.5</c:v>
                </c:pt>
                <c:pt idx="42">
                  <c:v>-19</c:v>
                </c:pt>
                <c:pt idx="43">
                  <c:v>-18.5</c:v>
                </c:pt>
                <c:pt idx="44">
                  <c:v>-16</c:v>
                </c:pt>
                <c:pt idx="45">
                  <c:v>-1.5</c:v>
                </c:pt>
                <c:pt idx="46">
                  <c:v>-0.5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111</c:v>
                </c:pt>
                <c:pt idx="51">
                  <c:v>154</c:v>
                </c:pt>
                <c:pt idx="52">
                  <c:v>155.5</c:v>
                </c:pt>
                <c:pt idx="53">
                  <c:v>156.5</c:v>
                </c:pt>
                <c:pt idx="54">
                  <c:v>171</c:v>
                </c:pt>
                <c:pt idx="55">
                  <c:v>187.5</c:v>
                </c:pt>
                <c:pt idx="56">
                  <c:v>187.5</c:v>
                </c:pt>
                <c:pt idx="57">
                  <c:v>188</c:v>
                </c:pt>
                <c:pt idx="58">
                  <c:v>257</c:v>
                </c:pt>
                <c:pt idx="59">
                  <c:v>374.5</c:v>
                </c:pt>
                <c:pt idx="60">
                  <c:v>375</c:v>
                </c:pt>
                <c:pt idx="61">
                  <c:v>531</c:v>
                </c:pt>
                <c:pt idx="62">
                  <c:v>531.5</c:v>
                </c:pt>
                <c:pt idx="63">
                  <c:v>858.5</c:v>
                </c:pt>
                <c:pt idx="64">
                  <c:v>859</c:v>
                </c:pt>
                <c:pt idx="65">
                  <c:v>1076</c:v>
                </c:pt>
                <c:pt idx="66">
                  <c:v>1076.5</c:v>
                </c:pt>
                <c:pt idx="67">
                  <c:v>1249.5</c:v>
                </c:pt>
                <c:pt idx="68">
                  <c:v>1250</c:v>
                </c:pt>
                <c:pt idx="69">
                  <c:v>1406</c:v>
                </c:pt>
                <c:pt idx="70">
                  <c:v>1432</c:v>
                </c:pt>
                <c:pt idx="71">
                  <c:v>1432.5</c:v>
                </c:pt>
                <c:pt idx="72">
                  <c:v>1439.5</c:v>
                </c:pt>
                <c:pt idx="73">
                  <c:v>1440</c:v>
                </c:pt>
                <c:pt idx="74">
                  <c:v>1440</c:v>
                </c:pt>
                <c:pt idx="75">
                  <c:v>1473.5</c:v>
                </c:pt>
                <c:pt idx="76">
                  <c:v>1529</c:v>
                </c:pt>
                <c:pt idx="77">
                  <c:v>1579</c:v>
                </c:pt>
                <c:pt idx="78">
                  <c:v>1579.5</c:v>
                </c:pt>
                <c:pt idx="79">
                  <c:v>1579.5</c:v>
                </c:pt>
                <c:pt idx="80">
                  <c:v>1594</c:v>
                </c:pt>
                <c:pt idx="81">
                  <c:v>1596</c:v>
                </c:pt>
                <c:pt idx="82">
                  <c:v>1610.5</c:v>
                </c:pt>
                <c:pt idx="83">
                  <c:v>1661.5</c:v>
                </c:pt>
                <c:pt idx="84">
                  <c:v>1662</c:v>
                </c:pt>
                <c:pt idx="85">
                  <c:v>1797</c:v>
                </c:pt>
                <c:pt idx="86">
                  <c:v>1852</c:v>
                </c:pt>
                <c:pt idx="87">
                  <c:v>1958</c:v>
                </c:pt>
                <c:pt idx="88">
                  <c:v>1958</c:v>
                </c:pt>
                <c:pt idx="89">
                  <c:v>1971.5</c:v>
                </c:pt>
                <c:pt idx="90">
                  <c:v>1972</c:v>
                </c:pt>
                <c:pt idx="91">
                  <c:v>2176.5</c:v>
                </c:pt>
                <c:pt idx="92">
                  <c:v>2365</c:v>
                </c:pt>
                <c:pt idx="93">
                  <c:v>2864</c:v>
                </c:pt>
                <c:pt idx="94">
                  <c:v>4094.5</c:v>
                </c:pt>
                <c:pt idx="95">
                  <c:v>4580</c:v>
                </c:pt>
                <c:pt idx="96">
                  <c:v>4628.5</c:v>
                </c:pt>
                <c:pt idx="97">
                  <c:v>4628.5</c:v>
                </c:pt>
                <c:pt idx="98">
                  <c:v>5339.5</c:v>
                </c:pt>
                <c:pt idx="99">
                  <c:v>5490</c:v>
                </c:pt>
                <c:pt idx="100">
                  <c:v>5522</c:v>
                </c:pt>
                <c:pt idx="101">
                  <c:v>5699</c:v>
                </c:pt>
                <c:pt idx="102">
                  <c:v>5920</c:v>
                </c:pt>
                <c:pt idx="103">
                  <c:v>6019.5</c:v>
                </c:pt>
                <c:pt idx="104">
                  <c:v>6020</c:v>
                </c:pt>
                <c:pt idx="105">
                  <c:v>6037</c:v>
                </c:pt>
                <c:pt idx="106">
                  <c:v>6176</c:v>
                </c:pt>
                <c:pt idx="107">
                  <c:v>6176</c:v>
                </c:pt>
                <c:pt idx="108">
                  <c:v>6176.5</c:v>
                </c:pt>
                <c:pt idx="109">
                  <c:v>6176.5</c:v>
                </c:pt>
                <c:pt idx="110">
                  <c:v>6226</c:v>
                </c:pt>
                <c:pt idx="111">
                  <c:v>6518</c:v>
                </c:pt>
                <c:pt idx="112">
                  <c:v>6917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3.2942500001809094E-2</c:v>
                </c:pt>
                <c:pt idx="1">
                  <c:v>-2.9625000002852175E-2</c:v>
                </c:pt>
                <c:pt idx="2">
                  <c:v>-1.3764999996055849E-2</c:v>
                </c:pt>
                <c:pt idx="3">
                  <c:v>1.1162499999045394E-2</c:v>
                </c:pt>
                <c:pt idx="4">
                  <c:v>-2.5017499996465631E-2</c:v>
                </c:pt>
                <c:pt idx="5">
                  <c:v>2.629000000160886E-2</c:v>
                </c:pt>
                <c:pt idx="7">
                  <c:v>1.5500000008614734E-3</c:v>
                </c:pt>
                <c:pt idx="10">
                  <c:v>-2.420499999425374E-2</c:v>
                </c:pt>
                <c:pt idx="11">
                  <c:v>-4.3199999927310273E-3</c:v>
                </c:pt>
                <c:pt idx="12">
                  <c:v>-2.9625000002852175E-2</c:v>
                </c:pt>
                <c:pt idx="13">
                  <c:v>-1.4332499995362014E-2</c:v>
                </c:pt>
                <c:pt idx="14">
                  <c:v>-2.1484999997483101E-2</c:v>
                </c:pt>
                <c:pt idx="15">
                  <c:v>-4.5637499999429565E-2</c:v>
                </c:pt>
                <c:pt idx="16">
                  <c:v>-5.1669999993464444E-2</c:v>
                </c:pt>
                <c:pt idx="17">
                  <c:v>-4.6822499993140809E-2</c:v>
                </c:pt>
                <c:pt idx="18">
                  <c:v>5.2177500001562294E-2</c:v>
                </c:pt>
                <c:pt idx="19">
                  <c:v>-3.7974999992002267E-2</c:v>
                </c:pt>
                <c:pt idx="20">
                  <c:v>1.5025000007881317E-2</c:v>
                </c:pt>
                <c:pt idx="22">
                  <c:v>-0.11592249999375781</c:v>
                </c:pt>
                <c:pt idx="23">
                  <c:v>5.8750000025611371E-3</c:v>
                </c:pt>
                <c:pt idx="24">
                  <c:v>-3.4277499995368998E-2</c:v>
                </c:pt>
                <c:pt idx="25">
                  <c:v>-3.4582499996758997E-2</c:v>
                </c:pt>
                <c:pt idx="26">
                  <c:v>-1.173499999276828E-2</c:v>
                </c:pt>
                <c:pt idx="27">
                  <c:v>-3.5887500001990702E-2</c:v>
                </c:pt>
                <c:pt idx="28">
                  <c:v>3.1124999950407073E-3</c:v>
                </c:pt>
                <c:pt idx="29">
                  <c:v>-3.5040000002481975E-2</c:v>
                </c:pt>
                <c:pt idx="30">
                  <c:v>-3.5344999996596016E-2</c:v>
                </c:pt>
                <c:pt idx="31">
                  <c:v>-2.4529999995138496E-2</c:v>
                </c:pt>
                <c:pt idx="32">
                  <c:v>-5.9289999997417908E-2</c:v>
                </c:pt>
                <c:pt idx="33">
                  <c:v>-3.944249999767635E-2</c:v>
                </c:pt>
                <c:pt idx="34">
                  <c:v>-1.9814999999653082E-2</c:v>
                </c:pt>
                <c:pt idx="35">
                  <c:v>-1.7399999924236909E-3</c:v>
                </c:pt>
                <c:pt idx="36">
                  <c:v>-3.319750000082422E-2</c:v>
                </c:pt>
                <c:pt idx="37">
                  <c:v>-3.1580000002577435E-2</c:v>
                </c:pt>
                <c:pt idx="38">
                  <c:v>3.3387499999662396E-2</c:v>
                </c:pt>
                <c:pt idx="40">
                  <c:v>1.3397499998973217E-2</c:v>
                </c:pt>
                <c:pt idx="42">
                  <c:v>-2.5049999967450276E-3</c:v>
                </c:pt>
                <c:pt idx="43">
                  <c:v>-2.6575000010780059E-3</c:v>
                </c:pt>
                <c:pt idx="50">
                  <c:v>2.3844999996072147E-2</c:v>
                </c:pt>
                <c:pt idx="53">
                  <c:v>-7.0324999978765845E-3</c:v>
                </c:pt>
                <c:pt idx="58">
                  <c:v>-3.6684999999124557E-2</c:v>
                </c:pt>
                <c:pt idx="59">
                  <c:v>2.1477500005858019E-2</c:v>
                </c:pt>
                <c:pt idx="60">
                  <c:v>1.3250000047264621E-3</c:v>
                </c:pt>
                <c:pt idx="61">
                  <c:v>-1.2254999994183891E-2</c:v>
                </c:pt>
                <c:pt idx="62">
                  <c:v>9.5925000059651211E-3</c:v>
                </c:pt>
                <c:pt idx="63">
                  <c:v>1.8574999994598329E-3</c:v>
                </c:pt>
                <c:pt idx="64">
                  <c:v>-1.7294999997830018E-2</c:v>
                </c:pt>
                <c:pt idx="65">
                  <c:v>-1.9479999995382968E-2</c:v>
                </c:pt>
                <c:pt idx="66">
                  <c:v>-5.6324999968637712E-3</c:v>
                </c:pt>
                <c:pt idx="67">
                  <c:v>-3.3974999969359487E-3</c:v>
                </c:pt>
                <c:pt idx="68">
                  <c:v>2.5450000001001172E-2</c:v>
                </c:pt>
                <c:pt idx="70">
                  <c:v>-2.6059999996505212E-2</c:v>
                </c:pt>
                <c:pt idx="71">
                  <c:v>-5.212500000197906E-3</c:v>
                </c:pt>
                <c:pt idx="72">
                  <c:v>1.5652500005671754E-2</c:v>
                </c:pt>
                <c:pt idx="73">
                  <c:v>-2.0499999998719431E-2</c:v>
                </c:pt>
                <c:pt idx="74">
                  <c:v>5.0000000192085281E-4</c:v>
                </c:pt>
                <c:pt idx="75">
                  <c:v>2.8250000468688086E-4</c:v>
                </c:pt>
                <c:pt idx="77">
                  <c:v>-2.1894999998039566E-2</c:v>
                </c:pt>
                <c:pt idx="78">
                  <c:v>-1.8047499994281679E-2</c:v>
                </c:pt>
                <c:pt idx="80">
                  <c:v>-1.3469999998051208E-2</c:v>
                </c:pt>
                <c:pt idx="81">
                  <c:v>-3.8079999998444691E-2</c:v>
                </c:pt>
                <c:pt idx="82">
                  <c:v>-1.4502500001981389E-2</c:v>
                </c:pt>
                <c:pt idx="83">
                  <c:v>-7.0574999990640208E-3</c:v>
                </c:pt>
                <c:pt idx="84">
                  <c:v>-9.2099999965284951E-3</c:v>
                </c:pt>
                <c:pt idx="85">
                  <c:v>1.2615000006917398E-2</c:v>
                </c:pt>
                <c:pt idx="86">
                  <c:v>-3.515999999945052E-2</c:v>
                </c:pt>
                <c:pt idx="87">
                  <c:v>-3.4899999955086969E-3</c:v>
                </c:pt>
                <c:pt idx="88">
                  <c:v>5.1000000530621037E-4</c:v>
                </c:pt>
                <c:pt idx="89">
                  <c:v>2.8392499996698461E-2</c:v>
                </c:pt>
                <c:pt idx="90">
                  <c:v>-5.0759999998263083E-2</c:v>
                </c:pt>
                <c:pt idx="91">
                  <c:v>1.8675000028451905E-3</c:v>
                </c:pt>
                <c:pt idx="110">
                  <c:v>8.77000000764383E-3</c:v>
                </c:pt>
                <c:pt idx="111">
                  <c:v>7.0100000084494241E-3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B-4610-B883-0DF9985C4A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-3738.5</c:v>
                </c:pt>
                <c:pt idx="1">
                  <c:v>-3635</c:v>
                </c:pt>
                <c:pt idx="2">
                  <c:v>-2487</c:v>
                </c:pt>
                <c:pt idx="3">
                  <c:v>-2142.5</c:v>
                </c:pt>
                <c:pt idx="4">
                  <c:v>-1266.5</c:v>
                </c:pt>
                <c:pt idx="5">
                  <c:v>-1238</c:v>
                </c:pt>
                <c:pt idx="6">
                  <c:v>-771.5</c:v>
                </c:pt>
                <c:pt idx="7">
                  <c:v>-770</c:v>
                </c:pt>
                <c:pt idx="8">
                  <c:v>-736.5</c:v>
                </c:pt>
                <c:pt idx="9">
                  <c:v>-735</c:v>
                </c:pt>
                <c:pt idx="10">
                  <c:v>-679</c:v>
                </c:pt>
                <c:pt idx="11">
                  <c:v>-636</c:v>
                </c:pt>
                <c:pt idx="12">
                  <c:v>-635</c:v>
                </c:pt>
                <c:pt idx="13">
                  <c:v>-583.5</c:v>
                </c:pt>
                <c:pt idx="14">
                  <c:v>-583</c:v>
                </c:pt>
                <c:pt idx="15">
                  <c:v>-582.5</c:v>
                </c:pt>
                <c:pt idx="16">
                  <c:v>-566</c:v>
                </c:pt>
                <c:pt idx="17">
                  <c:v>-565.5</c:v>
                </c:pt>
                <c:pt idx="18">
                  <c:v>-565.5</c:v>
                </c:pt>
                <c:pt idx="19">
                  <c:v>-565</c:v>
                </c:pt>
                <c:pt idx="20">
                  <c:v>-565</c:v>
                </c:pt>
                <c:pt idx="21">
                  <c:v>-563</c:v>
                </c:pt>
                <c:pt idx="22">
                  <c:v>-545.5</c:v>
                </c:pt>
                <c:pt idx="23">
                  <c:v>-535</c:v>
                </c:pt>
                <c:pt idx="24">
                  <c:v>-534.5</c:v>
                </c:pt>
                <c:pt idx="25">
                  <c:v>-533.5</c:v>
                </c:pt>
                <c:pt idx="26">
                  <c:v>-533</c:v>
                </c:pt>
                <c:pt idx="27">
                  <c:v>-532.5</c:v>
                </c:pt>
                <c:pt idx="28">
                  <c:v>-532.5</c:v>
                </c:pt>
                <c:pt idx="29">
                  <c:v>-532</c:v>
                </c:pt>
                <c:pt idx="30">
                  <c:v>-531</c:v>
                </c:pt>
                <c:pt idx="31">
                  <c:v>-514</c:v>
                </c:pt>
                <c:pt idx="32">
                  <c:v>-482</c:v>
                </c:pt>
                <c:pt idx="33">
                  <c:v>-481.5</c:v>
                </c:pt>
                <c:pt idx="34">
                  <c:v>-477</c:v>
                </c:pt>
                <c:pt idx="35">
                  <c:v>-392</c:v>
                </c:pt>
                <c:pt idx="36">
                  <c:v>-390.5</c:v>
                </c:pt>
                <c:pt idx="37">
                  <c:v>-304</c:v>
                </c:pt>
                <c:pt idx="38">
                  <c:v>-287.5</c:v>
                </c:pt>
                <c:pt idx="39">
                  <c:v>-204.5</c:v>
                </c:pt>
                <c:pt idx="40">
                  <c:v>-169.5</c:v>
                </c:pt>
                <c:pt idx="41">
                  <c:v>-33.5</c:v>
                </c:pt>
                <c:pt idx="42">
                  <c:v>-19</c:v>
                </c:pt>
                <c:pt idx="43">
                  <c:v>-18.5</c:v>
                </c:pt>
                <c:pt idx="44">
                  <c:v>-16</c:v>
                </c:pt>
                <c:pt idx="45">
                  <c:v>-1.5</c:v>
                </c:pt>
                <c:pt idx="46">
                  <c:v>-0.5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111</c:v>
                </c:pt>
                <c:pt idx="51">
                  <c:v>154</c:v>
                </c:pt>
                <c:pt idx="52">
                  <c:v>155.5</c:v>
                </c:pt>
                <c:pt idx="53">
                  <c:v>156.5</c:v>
                </c:pt>
                <c:pt idx="54">
                  <c:v>171</c:v>
                </c:pt>
                <c:pt idx="55">
                  <c:v>187.5</c:v>
                </c:pt>
                <c:pt idx="56">
                  <c:v>187.5</c:v>
                </c:pt>
                <c:pt idx="57">
                  <c:v>188</c:v>
                </c:pt>
                <c:pt idx="58">
                  <c:v>257</c:v>
                </c:pt>
                <c:pt idx="59">
                  <c:v>374.5</c:v>
                </c:pt>
                <c:pt idx="60">
                  <c:v>375</c:v>
                </c:pt>
                <c:pt idx="61">
                  <c:v>531</c:v>
                </c:pt>
                <c:pt idx="62">
                  <c:v>531.5</c:v>
                </c:pt>
                <c:pt idx="63">
                  <c:v>858.5</c:v>
                </c:pt>
                <c:pt idx="64">
                  <c:v>859</c:v>
                </c:pt>
                <c:pt idx="65">
                  <c:v>1076</c:v>
                </c:pt>
                <c:pt idx="66">
                  <c:v>1076.5</c:v>
                </c:pt>
                <c:pt idx="67">
                  <c:v>1249.5</c:v>
                </c:pt>
                <c:pt idx="68">
                  <c:v>1250</c:v>
                </c:pt>
                <c:pt idx="69">
                  <c:v>1406</c:v>
                </c:pt>
                <c:pt idx="70">
                  <c:v>1432</c:v>
                </c:pt>
                <c:pt idx="71">
                  <c:v>1432.5</c:v>
                </c:pt>
                <c:pt idx="72">
                  <c:v>1439.5</c:v>
                </c:pt>
                <c:pt idx="73">
                  <c:v>1440</c:v>
                </c:pt>
                <c:pt idx="74">
                  <c:v>1440</c:v>
                </c:pt>
                <c:pt idx="75">
                  <c:v>1473.5</c:v>
                </c:pt>
                <c:pt idx="76">
                  <c:v>1529</c:v>
                </c:pt>
                <c:pt idx="77">
                  <c:v>1579</c:v>
                </c:pt>
                <c:pt idx="78">
                  <c:v>1579.5</c:v>
                </c:pt>
                <c:pt idx="79">
                  <c:v>1579.5</c:v>
                </c:pt>
                <c:pt idx="80">
                  <c:v>1594</c:v>
                </c:pt>
                <c:pt idx="81">
                  <c:v>1596</c:v>
                </c:pt>
                <c:pt idx="82">
                  <c:v>1610.5</c:v>
                </c:pt>
                <c:pt idx="83">
                  <c:v>1661.5</c:v>
                </c:pt>
                <c:pt idx="84">
                  <c:v>1662</c:v>
                </c:pt>
                <c:pt idx="85">
                  <c:v>1797</c:v>
                </c:pt>
                <c:pt idx="86">
                  <c:v>1852</c:v>
                </c:pt>
                <c:pt idx="87">
                  <c:v>1958</c:v>
                </c:pt>
                <c:pt idx="88">
                  <c:v>1958</c:v>
                </c:pt>
                <c:pt idx="89">
                  <c:v>1971.5</c:v>
                </c:pt>
                <c:pt idx="90">
                  <c:v>1972</c:v>
                </c:pt>
                <c:pt idx="91">
                  <c:v>2176.5</c:v>
                </c:pt>
                <c:pt idx="92">
                  <c:v>2365</c:v>
                </c:pt>
                <c:pt idx="93">
                  <c:v>2864</c:v>
                </c:pt>
                <c:pt idx="94">
                  <c:v>4094.5</c:v>
                </c:pt>
                <c:pt idx="95">
                  <c:v>4580</c:v>
                </c:pt>
                <c:pt idx="96">
                  <c:v>4628.5</c:v>
                </c:pt>
                <c:pt idx="97">
                  <c:v>4628.5</c:v>
                </c:pt>
                <c:pt idx="98">
                  <c:v>5339.5</c:v>
                </c:pt>
                <c:pt idx="99">
                  <c:v>5490</c:v>
                </c:pt>
                <c:pt idx="100">
                  <c:v>5522</c:v>
                </c:pt>
                <c:pt idx="101">
                  <c:v>5699</c:v>
                </c:pt>
                <c:pt idx="102">
                  <c:v>5920</c:v>
                </c:pt>
                <c:pt idx="103">
                  <c:v>6019.5</c:v>
                </c:pt>
                <c:pt idx="104">
                  <c:v>6020</c:v>
                </c:pt>
                <c:pt idx="105">
                  <c:v>6037</c:v>
                </c:pt>
                <c:pt idx="106">
                  <c:v>6176</c:v>
                </c:pt>
                <c:pt idx="107">
                  <c:v>6176</c:v>
                </c:pt>
                <c:pt idx="108">
                  <c:v>6176.5</c:v>
                </c:pt>
                <c:pt idx="109">
                  <c:v>6176.5</c:v>
                </c:pt>
                <c:pt idx="110">
                  <c:v>6226</c:v>
                </c:pt>
                <c:pt idx="111">
                  <c:v>6518</c:v>
                </c:pt>
                <c:pt idx="112">
                  <c:v>6917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9">
                  <c:v>-3.2749999809311703E-4</c:v>
                </c:pt>
                <c:pt idx="41">
                  <c:v>1.1175000036018901E-3</c:v>
                </c:pt>
                <c:pt idx="44">
                  <c:v>1.2800000040442683E-3</c:v>
                </c:pt>
                <c:pt idx="45">
                  <c:v>-7.4250000034226105E-4</c:v>
                </c:pt>
                <c:pt idx="46">
                  <c:v>-4.7499997890554368E-5</c:v>
                </c:pt>
                <c:pt idx="47">
                  <c:v>-6.9999999686842784E-4</c:v>
                </c:pt>
                <c:pt idx="49">
                  <c:v>-5.0999999803025275E-4</c:v>
                </c:pt>
                <c:pt idx="51">
                  <c:v>-8.6999999621184543E-4</c:v>
                </c:pt>
                <c:pt idx="52">
                  <c:v>-2.7275000029476359E-3</c:v>
                </c:pt>
                <c:pt idx="54">
                  <c:v>7.4499999755062163E-4</c:v>
                </c:pt>
                <c:pt idx="55">
                  <c:v>5.1250000251457095E-4</c:v>
                </c:pt>
                <c:pt idx="56">
                  <c:v>5.1250000251457095E-4</c:v>
                </c:pt>
                <c:pt idx="57">
                  <c:v>-9.3399999968823977E-3</c:v>
                </c:pt>
                <c:pt idx="76">
                  <c:v>-2.2449999960372224E-3</c:v>
                </c:pt>
                <c:pt idx="79">
                  <c:v>1.4525000005960464E-3</c:v>
                </c:pt>
                <c:pt idx="92">
                  <c:v>4.5750000062980689E-3</c:v>
                </c:pt>
                <c:pt idx="93">
                  <c:v>-2.8200000015203841E-3</c:v>
                </c:pt>
                <c:pt idx="95">
                  <c:v>1.269999999931315E-2</c:v>
                </c:pt>
                <c:pt idx="99">
                  <c:v>9.3500000075437129E-3</c:v>
                </c:pt>
                <c:pt idx="100">
                  <c:v>5.6900000054156408E-3</c:v>
                </c:pt>
                <c:pt idx="103">
                  <c:v>4.252500002621673E-3</c:v>
                </c:pt>
                <c:pt idx="104">
                  <c:v>8.7000000057742E-3</c:v>
                </c:pt>
                <c:pt idx="105">
                  <c:v>9.4150000004447065E-3</c:v>
                </c:pt>
                <c:pt idx="106">
                  <c:v>8.020000001124572E-3</c:v>
                </c:pt>
                <c:pt idx="107">
                  <c:v>8.020000001124572E-3</c:v>
                </c:pt>
                <c:pt idx="108">
                  <c:v>8.267500001238659E-3</c:v>
                </c:pt>
                <c:pt idx="109">
                  <c:v>8.267500001238659E-3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AB-4610-B883-0DF9985C4A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8">
                    <c:v>0</c:v>
                  </c:pt>
                  <c:pt idx="50">
                    <c:v>0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8">
                    <c:v>0</c:v>
                  </c:pt>
                  <c:pt idx="50">
                    <c:v>0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-3738.5</c:v>
                </c:pt>
                <c:pt idx="1">
                  <c:v>-3635</c:v>
                </c:pt>
                <c:pt idx="2">
                  <c:v>-2487</c:v>
                </c:pt>
                <c:pt idx="3">
                  <c:v>-2142.5</c:v>
                </c:pt>
                <c:pt idx="4">
                  <c:v>-1266.5</c:v>
                </c:pt>
                <c:pt idx="5">
                  <c:v>-1238</c:v>
                </c:pt>
                <c:pt idx="6">
                  <c:v>-771.5</c:v>
                </c:pt>
                <c:pt idx="7">
                  <c:v>-770</c:v>
                </c:pt>
                <c:pt idx="8">
                  <c:v>-736.5</c:v>
                </c:pt>
                <c:pt idx="9">
                  <c:v>-735</c:v>
                </c:pt>
                <c:pt idx="10">
                  <c:v>-679</c:v>
                </c:pt>
                <c:pt idx="11">
                  <c:v>-636</c:v>
                </c:pt>
                <c:pt idx="12">
                  <c:v>-635</c:v>
                </c:pt>
                <c:pt idx="13">
                  <c:v>-583.5</c:v>
                </c:pt>
                <c:pt idx="14">
                  <c:v>-583</c:v>
                </c:pt>
                <c:pt idx="15">
                  <c:v>-582.5</c:v>
                </c:pt>
                <c:pt idx="16">
                  <c:v>-566</c:v>
                </c:pt>
                <c:pt idx="17">
                  <c:v>-565.5</c:v>
                </c:pt>
                <c:pt idx="18">
                  <c:v>-565.5</c:v>
                </c:pt>
                <c:pt idx="19">
                  <c:v>-565</c:v>
                </c:pt>
                <c:pt idx="20">
                  <c:v>-565</c:v>
                </c:pt>
                <c:pt idx="21">
                  <c:v>-563</c:v>
                </c:pt>
                <c:pt idx="22">
                  <c:v>-545.5</c:v>
                </c:pt>
                <c:pt idx="23">
                  <c:v>-535</c:v>
                </c:pt>
                <c:pt idx="24">
                  <c:v>-534.5</c:v>
                </c:pt>
                <c:pt idx="25">
                  <c:v>-533.5</c:v>
                </c:pt>
                <c:pt idx="26">
                  <c:v>-533</c:v>
                </c:pt>
                <c:pt idx="27">
                  <c:v>-532.5</c:v>
                </c:pt>
                <c:pt idx="28">
                  <c:v>-532.5</c:v>
                </c:pt>
                <c:pt idx="29">
                  <c:v>-532</c:v>
                </c:pt>
                <c:pt idx="30">
                  <c:v>-531</c:v>
                </c:pt>
                <c:pt idx="31">
                  <c:v>-514</c:v>
                </c:pt>
                <c:pt idx="32">
                  <c:v>-482</c:v>
                </c:pt>
                <c:pt idx="33">
                  <c:v>-481.5</c:v>
                </c:pt>
                <c:pt idx="34">
                  <c:v>-477</c:v>
                </c:pt>
                <c:pt idx="35">
                  <c:v>-392</c:v>
                </c:pt>
                <c:pt idx="36">
                  <c:v>-390.5</c:v>
                </c:pt>
                <c:pt idx="37">
                  <c:v>-304</c:v>
                </c:pt>
                <c:pt idx="38">
                  <c:v>-287.5</c:v>
                </c:pt>
                <c:pt idx="39">
                  <c:v>-204.5</c:v>
                </c:pt>
                <c:pt idx="40">
                  <c:v>-169.5</c:v>
                </c:pt>
                <c:pt idx="41">
                  <c:v>-33.5</c:v>
                </c:pt>
                <c:pt idx="42">
                  <c:v>-19</c:v>
                </c:pt>
                <c:pt idx="43">
                  <c:v>-18.5</c:v>
                </c:pt>
                <c:pt idx="44">
                  <c:v>-16</c:v>
                </c:pt>
                <c:pt idx="45">
                  <c:v>-1.5</c:v>
                </c:pt>
                <c:pt idx="46">
                  <c:v>-0.5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111</c:v>
                </c:pt>
                <c:pt idx="51">
                  <c:v>154</c:v>
                </c:pt>
                <c:pt idx="52">
                  <c:v>155.5</c:v>
                </c:pt>
                <c:pt idx="53">
                  <c:v>156.5</c:v>
                </c:pt>
                <c:pt idx="54">
                  <c:v>171</c:v>
                </c:pt>
                <c:pt idx="55">
                  <c:v>187.5</c:v>
                </c:pt>
                <c:pt idx="56">
                  <c:v>187.5</c:v>
                </c:pt>
                <c:pt idx="57">
                  <c:v>188</c:v>
                </c:pt>
                <c:pt idx="58">
                  <c:v>257</c:v>
                </c:pt>
                <c:pt idx="59">
                  <c:v>374.5</c:v>
                </c:pt>
                <c:pt idx="60">
                  <c:v>375</c:v>
                </c:pt>
                <c:pt idx="61">
                  <c:v>531</c:v>
                </c:pt>
                <c:pt idx="62">
                  <c:v>531.5</c:v>
                </c:pt>
                <c:pt idx="63">
                  <c:v>858.5</c:v>
                </c:pt>
                <c:pt idx="64">
                  <c:v>859</c:v>
                </c:pt>
                <c:pt idx="65">
                  <c:v>1076</c:v>
                </c:pt>
                <c:pt idx="66">
                  <c:v>1076.5</c:v>
                </c:pt>
                <c:pt idx="67">
                  <c:v>1249.5</c:v>
                </c:pt>
                <c:pt idx="68">
                  <c:v>1250</c:v>
                </c:pt>
                <c:pt idx="69">
                  <c:v>1406</c:v>
                </c:pt>
                <c:pt idx="70">
                  <c:v>1432</c:v>
                </c:pt>
                <c:pt idx="71">
                  <c:v>1432.5</c:v>
                </c:pt>
                <c:pt idx="72">
                  <c:v>1439.5</c:v>
                </c:pt>
                <c:pt idx="73">
                  <c:v>1440</c:v>
                </c:pt>
                <c:pt idx="74">
                  <c:v>1440</c:v>
                </c:pt>
                <c:pt idx="75">
                  <c:v>1473.5</c:v>
                </c:pt>
                <c:pt idx="76">
                  <c:v>1529</c:v>
                </c:pt>
                <c:pt idx="77">
                  <c:v>1579</c:v>
                </c:pt>
                <c:pt idx="78">
                  <c:v>1579.5</c:v>
                </c:pt>
                <c:pt idx="79">
                  <c:v>1579.5</c:v>
                </c:pt>
                <c:pt idx="80">
                  <c:v>1594</c:v>
                </c:pt>
                <c:pt idx="81">
                  <c:v>1596</c:v>
                </c:pt>
                <c:pt idx="82">
                  <c:v>1610.5</c:v>
                </c:pt>
                <c:pt idx="83">
                  <c:v>1661.5</c:v>
                </c:pt>
                <c:pt idx="84">
                  <c:v>1662</c:v>
                </c:pt>
                <c:pt idx="85">
                  <c:v>1797</c:v>
                </c:pt>
                <c:pt idx="86">
                  <c:v>1852</c:v>
                </c:pt>
                <c:pt idx="87">
                  <c:v>1958</c:v>
                </c:pt>
                <c:pt idx="88">
                  <c:v>1958</c:v>
                </c:pt>
                <c:pt idx="89">
                  <c:v>1971.5</c:v>
                </c:pt>
                <c:pt idx="90">
                  <c:v>1972</c:v>
                </c:pt>
                <c:pt idx="91">
                  <c:v>2176.5</c:v>
                </c:pt>
                <c:pt idx="92">
                  <c:v>2365</c:v>
                </c:pt>
                <c:pt idx="93">
                  <c:v>2864</c:v>
                </c:pt>
                <c:pt idx="94">
                  <c:v>4094.5</c:v>
                </c:pt>
                <c:pt idx="95">
                  <c:v>4580</c:v>
                </c:pt>
                <c:pt idx="96">
                  <c:v>4628.5</c:v>
                </c:pt>
                <c:pt idx="97">
                  <c:v>4628.5</c:v>
                </c:pt>
                <c:pt idx="98">
                  <c:v>5339.5</c:v>
                </c:pt>
                <c:pt idx="99">
                  <c:v>5490</c:v>
                </c:pt>
                <c:pt idx="100">
                  <c:v>5522</c:v>
                </c:pt>
                <c:pt idx="101">
                  <c:v>5699</c:v>
                </c:pt>
                <c:pt idx="102">
                  <c:v>5920</c:v>
                </c:pt>
                <c:pt idx="103">
                  <c:v>6019.5</c:v>
                </c:pt>
                <c:pt idx="104">
                  <c:v>6020</c:v>
                </c:pt>
                <c:pt idx="105">
                  <c:v>6037</c:v>
                </c:pt>
                <c:pt idx="106">
                  <c:v>6176</c:v>
                </c:pt>
                <c:pt idx="107">
                  <c:v>6176</c:v>
                </c:pt>
                <c:pt idx="108">
                  <c:v>6176.5</c:v>
                </c:pt>
                <c:pt idx="109">
                  <c:v>6176.5</c:v>
                </c:pt>
                <c:pt idx="110">
                  <c:v>6226</c:v>
                </c:pt>
                <c:pt idx="111">
                  <c:v>6518</c:v>
                </c:pt>
                <c:pt idx="112">
                  <c:v>6917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4">
                  <c:v>9.8775000005844049E-3</c:v>
                </c:pt>
                <c:pt idx="96">
                  <c:v>9.2675000050803646E-3</c:v>
                </c:pt>
                <c:pt idx="97">
                  <c:v>9.9575000058393925E-3</c:v>
                </c:pt>
                <c:pt idx="98">
                  <c:v>2.1524999974644743E-3</c:v>
                </c:pt>
                <c:pt idx="101">
                  <c:v>-2.3949999958858825E-3</c:v>
                </c:pt>
                <c:pt idx="102">
                  <c:v>5.5300000021816231E-3</c:v>
                </c:pt>
                <c:pt idx="112">
                  <c:v>5.7150000066030771E-3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AB-4610-B883-0DF9985C4A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8">
                    <c:v>0</c:v>
                  </c:pt>
                  <c:pt idx="50">
                    <c:v>0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8">
                    <c:v>0</c:v>
                  </c:pt>
                  <c:pt idx="50">
                    <c:v>0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-3738.5</c:v>
                </c:pt>
                <c:pt idx="1">
                  <c:v>-3635</c:v>
                </c:pt>
                <c:pt idx="2">
                  <c:v>-2487</c:v>
                </c:pt>
                <c:pt idx="3">
                  <c:v>-2142.5</c:v>
                </c:pt>
                <c:pt idx="4">
                  <c:v>-1266.5</c:v>
                </c:pt>
                <c:pt idx="5">
                  <c:v>-1238</c:v>
                </c:pt>
                <c:pt idx="6">
                  <c:v>-771.5</c:v>
                </c:pt>
                <c:pt idx="7">
                  <c:v>-770</c:v>
                </c:pt>
                <c:pt idx="8">
                  <c:v>-736.5</c:v>
                </c:pt>
                <c:pt idx="9">
                  <c:v>-735</c:v>
                </c:pt>
                <c:pt idx="10">
                  <c:v>-679</c:v>
                </c:pt>
                <c:pt idx="11">
                  <c:v>-636</c:v>
                </c:pt>
                <c:pt idx="12">
                  <c:v>-635</c:v>
                </c:pt>
                <c:pt idx="13">
                  <c:v>-583.5</c:v>
                </c:pt>
                <c:pt idx="14">
                  <c:v>-583</c:v>
                </c:pt>
                <c:pt idx="15">
                  <c:v>-582.5</c:v>
                </c:pt>
                <c:pt idx="16">
                  <c:v>-566</c:v>
                </c:pt>
                <c:pt idx="17">
                  <c:v>-565.5</c:v>
                </c:pt>
                <c:pt idx="18">
                  <c:v>-565.5</c:v>
                </c:pt>
                <c:pt idx="19">
                  <c:v>-565</c:v>
                </c:pt>
                <c:pt idx="20">
                  <c:v>-565</c:v>
                </c:pt>
                <c:pt idx="21">
                  <c:v>-563</c:v>
                </c:pt>
                <c:pt idx="22">
                  <c:v>-545.5</c:v>
                </c:pt>
                <c:pt idx="23">
                  <c:v>-535</c:v>
                </c:pt>
                <c:pt idx="24">
                  <c:v>-534.5</c:v>
                </c:pt>
                <c:pt idx="25">
                  <c:v>-533.5</c:v>
                </c:pt>
                <c:pt idx="26">
                  <c:v>-533</c:v>
                </c:pt>
                <c:pt idx="27">
                  <c:v>-532.5</c:v>
                </c:pt>
                <c:pt idx="28">
                  <c:v>-532.5</c:v>
                </c:pt>
                <c:pt idx="29">
                  <c:v>-532</c:v>
                </c:pt>
                <c:pt idx="30">
                  <c:v>-531</c:v>
                </c:pt>
                <c:pt idx="31">
                  <c:v>-514</c:v>
                </c:pt>
                <c:pt idx="32">
                  <c:v>-482</c:v>
                </c:pt>
                <c:pt idx="33">
                  <c:v>-481.5</c:v>
                </c:pt>
                <c:pt idx="34">
                  <c:v>-477</c:v>
                </c:pt>
                <c:pt idx="35">
                  <c:v>-392</c:v>
                </c:pt>
                <c:pt idx="36">
                  <c:v>-390.5</c:v>
                </c:pt>
                <c:pt idx="37">
                  <c:v>-304</c:v>
                </c:pt>
                <c:pt idx="38">
                  <c:v>-287.5</c:v>
                </c:pt>
                <c:pt idx="39">
                  <c:v>-204.5</c:v>
                </c:pt>
                <c:pt idx="40">
                  <c:v>-169.5</c:v>
                </c:pt>
                <c:pt idx="41">
                  <c:v>-33.5</c:v>
                </c:pt>
                <c:pt idx="42">
                  <c:v>-19</c:v>
                </c:pt>
                <c:pt idx="43">
                  <c:v>-18.5</c:v>
                </c:pt>
                <c:pt idx="44">
                  <c:v>-16</c:v>
                </c:pt>
                <c:pt idx="45">
                  <c:v>-1.5</c:v>
                </c:pt>
                <c:pt idx="46">
                  <c:v>-0.5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111</c:v>
                </c:pt>
                <c:pt idx="51">
                  <c:v>154</c:v>
                </c:pt>
                <c:pt idx="52">
                  <c:v>155.5</c:v>
                </c:pt>
                <c:pt idx="53">
                  <c:v>156.5</c:v>
                </c:pt>
                <c:pt idx="54">
                  <c:v>171</c:v>
                </c:pt>
                <c:pt idx="55">
                  <c:v>187.5</c:v>
                </c:pt>
                <c:pt idx="56">
                  <c:v>187.5</c:v>
                </c:pt>
                <c:pt idx="57">
                  <c:v>188</c:v>
                </c:pt>
                <c:pt idx="58">
                  <c:v>257</c:v>
                </c:pt>
                <c:pt idx="59">
                  <c:v>374.5</c:v>
                </c:pt>
                <c:pt idx="60">
                  <c:v>375</c:v>
                </c:pt>
                <c:pt idx="61">
                  <c:v>531</c:v>
                </c:pt>
                <c:pt idx="62">
                  <c:v>531.5</c:v>
                </c:pt>
                <c:pt idx="63">
                  <c:v>858.5</c:v>
                </c:pt>
                <c:pt idx="64">
                  <c:v>859</c:v>
                </c:pt>
                <c:pt idx="65">
                  <c:v>1076</c:v>
                </c:pt>
                <c:pt idx="66">
                  <c:v>1076.5</c:v>
                </c:pt>
                <c:pt idx="67">
                  <c:v>1249.5</c:v>
                </c:pt>
                <c:pt idx="68">
                  <c:v>1250</c:v>
                </c:pt>
                <c:pt idx="69">
                  <c:v>1406</c:v>
                </c:pt>
                <c:pt idx="70">
                  <c:v>1432</c:v>
                </c:pt>
                <c:pt idx="71">
                  <c:v>1432.5</c:v>
                </c:pt>
                <c:pt idx="72">
                  <c:v>1439.5</c:v>
                </c:pt>
                <c:pt idx="73">
                  <c:v>1440</c:v>
                </c:pt>
                <c:pt idx="74">
                  <c:v>1440</c:v>
                </c:pt>
                <c:pt idx="75">
                  <c:v>1473.5</c:v>
                </c:pt>
                <c:pt idx="76">
                  <c:v>1529</c:v>
                </c:pt>
                <c:pt idx="77">
                  <c:v>1579</c:v>
                </c:pt>
                <c:pt idx="78">
                  <c:v>1579.5</c:v>
                </c:pt>
                <c:pt idx="79">
                  <c:v>1579.5</c:v>
                </c:pt>
                <c:pt idx="80">
                  <c:v>1594</c:v>
                </c:pt>
                <c:pt idx="81">
                  <c:v>1596</c:v>
                </c:pt>
                <c:pt idx="82">
                  <c:v>1610.5</c:v>
                </c:pt>
                <c:pt idx="83">
                  <c:v>1661.5</c:v>
                </c:pt>
                <c:pt idx="84">
                  <c:v>1662</c:v>
                </c:pt>
                <c:pt idx="85">
                  <c:v>1797</c:v>
                </c:pt>
                <c:pt idx="86">
                  <c:v>1852</c:v>
                </c:pt>
                <c:pt idx="87">
                  <c:v>1958</c:v>
                </c:pt>
                <c:pt idx="88">
                  <c:v>1958</c:v>
                </c:pt>
                <c:pt idx="89">
                  <c:v>1971.5</c:v>
                </c:pt>
                <c:pt idx="90">
                  <c:v>1972</c:v>
                </c:pt>
                <c:pt idx="91">
                  <c:v>2176.5</c:v>
                </c:pt>
                <c:pt idx="92">
                  <c:v>2365</c:v>
                </c:pt>
                <c:pt idx="93">
                  <c:v>2864</c:v>
                </c:pt>
                <c:pt idx="94">
                  <c:v>4094.5</c:v>
                </c:pt>
                <c:pt idx="95">
                  <c:v>4580</c:v>
                </c:pt>
                <c:pt idx="96">
                  <c:v>4628.5</c:v>
                </c:pt>
                <c:pt idx="97">
                  <c:v>4628.5</c:v>
                </c:pt>
                <c:pt idx="98">
                  <c:v>5339.5</c:v>
                </c:pt>
                <c:pt idx="99">
                  <c:v>5490</c:v>
                </c:pt>
                <c:pt idx="100">
                  <c:v>5522</c:v>
                </c:pt>
                <c:pt idx="101">
                  <c:v>5699</c:v>
                </c:pt>
                <c:pt idx="102">
                  <c:v>5920</c:v>
                </c:pt>
                <c:pt idx="103">
                  <c:v>6019.5</c:v>
                </c:pt>
                <c:pt idx="104">
                  <c:v>6020</c:v>
                </c:pt>
                <c:pt idx="105">
                  <c:v>6037</c:v>
                </c:pt>
                <c:pt idx="106">
                  <c:v>6176</c:v>
                </c:pt>
                <c:pt idx="107">
                  <c:v>6176</c:v>
                </c:pt>
                <c:pt idx="108">
                  <c:v>6176.5</c:v>
                </c:pt>
                <c:pt idx="109">
                  <c:v>6176.5</c:v>
                </c:pt>
                <c:pt idx="110">
                  <c:v>6226</c:v>
                </c:pt>
                <c:pt idx="111">
                  <c:v>6518</c:v>
                </c:pt>
                <c:pt idx="112">
                  <c:v>6917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AB-4610-B883-0DF9985C4A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8">
                    <c:v>0</c:v>
                  </c:pt>
                  <c:pt idx="50">
                    <c:v>0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8">
                    <c:v>0</c:v>
                  </c:pt>
                  <c:pt idx="50">
                    <c:v>0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-3738.5</c:v>
                </c:pt>
                <c:pt idx="1">
                  <c:v>-3635</c:v>
                </c:pt>
                <c:pt idx="2">
                  <c:v>-2487</c:v>
                </c:pt>
                <c:pt idx="3">
                  <c:v>-2142.5</c:v>
                </c:pt>
                <c:pt idx="4">
                  <c:v>-1266.5</c:v>
                </c:pt>
                <c:pt idx="5">
                  <c:v>-1238</c:v>
                </c:pt>
                <c:pt idx="6">
                  <c:v>-771.5</c:v>
                </c:pt>
                <c:pt idx="7">
                  <c:v>-770</c:v>
                </c:pt>
                <c:pt idx="8">
                  <c:v>-736.5</c:v>
                </c:pt>
                <c:pt idx="9">
                  <c:v>-735</c:v>
                </c:pt>
                <c:pt idx="10">
                  <c:v>-679</c:v>
                </c:pt>
                <c:pt idx="11">
                  <c:v>-636</c:v>
                </c:pt>
                <c:pt idx="12">
                  <c:v>-635</c:v>
                </c:pt>
                <c:pt idx="13">
                  <c:v>-583.5</c:v>
                </c:pt>
                <c:pt idx="14">
                  <c:v>-583</c:v>
                </c:pt>
                <c:pt idx="15">
                  <c:v>-582.5</c:v>
                </c:pt>
                <c:pt idx="16">
                  <c:v>-566</c:v>
                </c:pt>
                <c:pt idx="17">
                  <c:v>-565.5</c:v>
                </c:pt>
                <c:pt idx="18">
                  <c:v>-565.5</c:v>
                </c:pt>
                <c:pt idx="19">
                  <c:v>-565</c:v>
                </c:pt>
                <c:pt idx="20">
                  <c:v>-565</c:v>
                </c:pt>
                <c:pt idx="21">
                  <c:v>-563</c:v>
                </c:pt>
                <c:pt idx="22">
                  <c:v>-545.5</c:v>
                </c:pt>
                <c:pt idx="23">
                  <c:v>-535</c:v>
                </c:pt>
                <c:pt idx="24">
                  <c:v>-534.5</c:v>
                </c:pt>
                <c:pt idx="25">
                  <c:v>-533.5</c:v>
                </c:pt>
                <c:pt idx="26">
                  <c:v>-533</c:v>
                </c:pt>
                <c:pt idx="27">
                  <c:v>-532.5</c:v>
                </c:pt>
                <c:pt idx="28">
                  <c:v>-532.5</c:v>
                </c:pt>
                <c:pt idx="29">
                  <c:v>-532</c:v>
                </c:pt>
                <c:pt idx="30">
                  <c:v>-531</c:v>
                </c:pt>
                <c:pt idx="31">
                  <c:v>-514</c:v>
                </c:pt>
                <c:pt idx="32">
                  <c:v>-482</c:v>
                </c:pt>
                <c:pt idx="33">
                  <c:v>-481.5</c:v>
                </c:pt>
                <c:pt idx="34">
                  <c:v>-477</c:v>
                </c:pt>
                <c:pt idx="35">
                  <c:v>-392</c:v>
                </c:pt>
                <c:pt idx="36">
                  <c:v>-390.5</c:v>
                </c:pt>
                <c:pt idx="37">
                  <c:v>-304</c:v>
                </c:pt>
                <c:pt idx="38">
                  <c:v>-287.5</c:v>
                </c:pt>
                <c:pt idx="39">
                  <c:v>-204.5</c:v>
                </c:pt>
                <c:pt idx="40">
                  <c:v>-169.5</c:v>
                </c:pt>
                <c:pt idx="41">
                  <c:v>-33.5</c:v>
                </c:pt>
                <c:pt idx="42">
                  <c:v>-19</c:v>
                </c:pt>
                <c:pt idx="43">
                  <c:v>-18.5</c:v>
                </c:pt>
                <c:pt idx="44">
                  <c:v>-16</c:v>
                </c:pt>
                <c:pt idx="45">
                  <c:v>-1.5</c:v>
                </c:pt>
                <c:pt idx="46">
                  <c:v>-0.5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111</c:v>
                </c:pt>
                <c:pt idx="51">
                  <c:v>154</c:v>
                </c:pt>
                <c:pt idx="52">
                  <c:v>155.5</c:v>
                </c:pt>
                <c:pt idx="53">
                  <c:v>156.5</c:v>
                </c:pt>
                <c:pt idx="54">
                  <c:v>171</c:v>
                </c:pt>
                <c:pt idx="55">
                  <c:v>187.5</c:v>
                </c:pt>
                <c:pt idx="56">
                  <c:v>187.5</c:v>
                </c:pt>
                <c:pt idx="57">
                  <c:v>188</c:v>
                </c:pt>
                <c:pt idx="58">
                  <c:v>257</c:v>
                </c:pt>
                <c:pt idx="59">
                  <c:v>374.5</c:v>
                </c:pt>
                <c:pt idx="60">
                  <c:v>375</c:v>
                </c:pt>
                <c:pt idx="61">
                  <c:v>531</c:v>
                </c:pt>
                <c:pt idx="62">
                  <c:v>531.5</c:v>
                </c:pt>
                <c:pt idx="63">
                  <c:v>858.5</c:v>
                </c:pt>
                <c:pt idx="64">
                  <c:v>859</c:v>
                </c:pt>
                <c:pt idx="65">
                  <c:v>1076</c:v>
                </c:pt>
                <c:pt idx="66">
                  <c:v>1076.5</c:v>
                </c:pt>
                <c:pt idx="67">
                  <c:v>1249.5</c:v>
                </c:pt>
                <c:pt idx="68">
                  <c:v>1250</c:v>
                </c:pt>
                <c:pt idx="69">
                  <c:v>1406</c:v>
                </c:pt>
                <c:pt idx="70">
                  <c:v>1432</c:v>
                </c:pt>
                <c:pt idx="71">
                  <c:v>1432.5</c:v>
                </c:pt>
                <c:pt idx="72">
                  <c:v>1439.5</c:v>
                </c:pt>
                <c:pt idx="73">
                  <c:v>1440</c:v>
                </c:pt>
                <c:pt idx="74">
                  <c:v>1440</c:v>
                </c:pt>
                <c:pt idx="75">
                  <c:v>1473.5</c:v>
                </c:pt>
                <c:pt idx="76">
                  <c:v>1529</c:v>
                </c:pt>
                <c:pt idx="77">
                  <c:v>1579</c:v>
                </c:pt>
                <c:pt idx="78">
                  <c:v>1579.5</c:v>
                </c:pt>
                <c:pt idx="79">
                  <c:v>1579.5</c:v>
                </c:pt>
                <c:pt idx="80">
                  <c:v>1594</c:v>
                </c:pt>
                <c:pt idx="81">
                  <c:v>1596</c:v>
                </c:pt>
                <c:pt idx="82">
                  <c:v>1610.5</c:v>
                </c:pt>
                <c:pt idx="83">
                  <c:v>1661.5</c:v>
                </c:pt>
                <c:pt idx="84">
                  <c:v>1662</c:v>
                </c:pt>
                <c:pt idx="85">
                  <c:v>1797</c:v>
                </c:pt>
                <c:pt idx="86">
                  <c:v>1852</c:v>
                </c:pt>
                <c:pt idx="87">
                  <c:v>1958</c:v>
                </c:pt>
                <c:pt idx="88">
                  <c:v>1958</c:v>
                </c:pt>
                <c:pt idx="89">
                  <c:v>1971.5</c:v>
                </c:pt>
                <c:pt idx="90">
                  <c:v>1972</c:v>
                </c:pt>
                <c:pt idx="91">
                  <c:v>2176.5</c:v>
                </c:pt>
                <c:pt idx="92">
                  <c:v>2365</c:v>
                </c:pt>
                <c:pt idx="93">
                  <c:v>2864</c:v>
                </c:pt>
                <c:pt idx="94">
                  <c:v>4094.5</c:v>
                </c:pt>
                <c:pt idx="95">
                  <c:v>4580</c:v>
                </c:pt>
                <c:pt idx="96">
                  <c:v>4628.5</c:v>
                </c:pt>
                <c:pt idx="97">
                  <c:v>4628.5</c:v>
                </c:pt>
                <c:pt idx="98">
                  <c:v>5339.5</c:v>
                </c:pt>
                <c:pt idx="99">
                  <c:v>5490</c:v>
                </c:pt>
                <c:pt idx="100">
                  <c:v>5522</c:v>
                </c:pt>
                <c:pt idx="101">
                  <c:v>5699</c:v>
                </c:pt>
                <c:pt idx="102">
                  <c:v>5920</c:v>
                </c:pt>
                <c:pt idx="103">
                  <c:v>6019.5</c:v>
                </c:pt>
                <c:pt idx="104">
                  <c:v>6020</c:v>
                </c:pt>
                <c:pt idx="105">
                  <c:v>6037</c:v>
                </c:pt>
                <c:pt idx="106">
                  <c:v>6176</c:v>
                </c:pt>
                <c:pt idx="107">
                  <c:v>6176</c:v>
                </c:pt>
                <c:pt idx="108">
                  <c:v>6176.5</c:v>
                </c:pt>
                <c:pt idx="109">
                  <c:v>6176.5</c:v>
                </c:pt>
                <c:pt idx="110">
                  <c:v>6226</c:v>
                </c:pt>
                <c:pt idx="111">
                  <c:v>6518</c:v>
                </c:pt>
                <c:pt idx="112">
                  <c:v>6917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AB-4610-B883-0DF9985C4A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8">
                    <c:v>0</c:v>
                  </c:pt>
                  <c:pt idx="50">
                    <c:v>0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8">
                    <c:v>0</c:v>
                  </c:pt>
                  <c:pt idx="50">
                    <c:v>0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-3738.5</c:v>
                </c:pt>
                <c:pt idx="1">
                  <c:v>-3635</c:v>
                </c:pt>
                <c:pt idx="2">
                  <c:v>-2487</c:v>
                </c:pt>
                <c:pt idx="3">
                  <c:v>-2142.5</c:v>
                </c:pt>
                <c:pt idx="4">
                  <c:v>-1266.5</c:v>
                </c:pt>
                <c:pt idx="5">
                  <c:v>-1238</c:v>
                </c:pt>
                <c:pt idx="6">
                  <c:v>-771.5</c:v>
                </c:pt>
                <c:pt idx="7">
                  <c:v>-770</c:v>
                </c:pt>
                <c:pt idx="8">
                  <c:v>-736.5</c:v>
                </c:pt>
                <c:pt idx="9">
                  <c:v>-735</c:v>
                </c:pt>
                <c:pt idx="10">
                  <c:v>-679</c:v>
                </c:pt>
                <c:pt idx="11">
                  <c:v>-636</c:v>
                </c:pt>
                <c:pt idx="12">
                  <c:v>-635</c:v>
                </c:pt>
                <c:pt idx="13">
                  <c:v>-583.5</c:v>
                </c:pt>
                <c:pt idx="14">
                  <c:v>-583</c:v>
                </c:pt>
                <c:pt idx="15">
                  <c:v>-582.5</c:v>
                </c:pt>
                <c:pt idx="16">
                  <c:v>-566</c:v>
                </c:pt>
                <c:pt idx="17">
                  <c:v>-565.5</c:v>
                </c:pt>
                <c:pt idx="18">
                  <c:v>-565.5</c:v>
                </c:pt>
                <c:pt idx="19">
                  <c:v>-565</c:v>
                </c:pt>
                <c:pt idx="20">
                  <c:v>-565</c:v>
                </c:pt>
                <c:pt idx="21">
                  <c:v>-563</c:v>
                </c:pt>
                <c:pt idx="22">
                  <c:v>-545.5</c:v>
                </c:pt>
                <c:pt idx="23">
                  <c:v>-535</c:v>
                </c:pt>
                <c:pt idx="24">
                  <c:v>-534.5</c:v>
                </c:pt>
                <c:pt idx="25">
                  <c:v>-533.5</c:v>
                </c:pt>
                <c:pt idx="26">
                  <c:v>-533</c:v>
                </c:pt>
                <c:pt idx="27">
                  <c:v>-532.5</c:v>
                </c:pt>
                <c:pt idx="28">
                  <c:v>-532.5</c:v>
                </c:pt>
                <c:pt idx="29">
                  <c:v>-532</c:v>
                </c:pt>
                <c:pt idx="30">
                  <c:v>-531</c:v>
                </c:pt>
                <c:pt idx="31">
                  <c:v>-514</c:v>
                </c:pt>
                <c:pt idx="32">
                  <c:v>-482</c:v>
                </c:pt>
                <c:pt idx="33">
                  <c:v>-481.5</c:v>
                </c:pt>
                <c:pt idx="34">
                  <c:v>-477</c:v>
                </c:pt>
                <c:pt idx="35">
                  <c:v>-392</c:v>
                </c:pt>
                <c:pt idx="36">
                  <c:v>-390.5</c:v>
                </c:pt>
                <c:pt idx="37">
                  <c:v>-304</c:v>
                </c:pt>
                <c:pt idx="38">
                  <c:v>-287.5</c:v>
                </c:pt>
                <c:pt idx="39">
                  <c:v>-204.5</c:v>
                </c:pt>
                <c:pt idx="40">
                  <c:v>-169.5</c:v>
                </c:pt>
                <c:pt idx="41">
                  <c:v>-33.5</c:v>
                </c:pt>
                <c:pt idx="42">
                  <c:v>-19</c:v>
                </c:pt>
                <c:pt idx="43">
                  <c:v>-18.5</c:v>
                </c:pt>
                <c:pt idx="44">
                  <c:v>-16</c:v>
                </c:pt>
                <c:pt idx="45">
                  <c:v>-1.5</c:v>
                </c:pt>
                <c:pt idx="46">
                  <c:v>-0.5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111</c:v>
                </c:pt>
                <c:pt idx="51">
                  <c:v>154</c:v>
                </c:pt>
                <c:pt idx="52">
                  <c:v>155.5</c:v>
                </c:pt>
                <c:pt idx="53">
                  <c:v>156.5</c:v>
                </c:pt>
                <c:pt idx="54">
                  <c:v>171</c:v>
                </c:pt>
                <c:pt idx="55">
                  <c:v>187.5</c:v>
                </c:pt>
                <c:pt idx="56">
                  <c:v>187.5</c:v>
                </c:pt>
                <c:pt idx="57">
                  <c:v>188</c:v>
                </c:pt>
                <c:pt idx="58">
                  <c:v>257</c:v>
                </c:pt>
                <c:pt idx="59">
                  <c:v>374.5</c:v>
                </c:pt>
                <c:pt idx="60">
                  <c:v>375</c:v>
                </c:pt>
                <c:pt idx="61">
                  <c:v>531</c:v>
                </c:pt>
                <c:pt idx="62">
                  <c:v>531.5</c:v>
                </c:pt>
                <c:pt idx="63">
                  <c:v>858.5</c:v>
                </c:pt>
                <c:pt idx="64">
                  <c:v>859</c:v>
                </c:pt>
                <c:pt idx="65">
                  <c:v>1076</c:v>
                </c:pt>
                <c:pt idx="66">
                  <c:v>1076.5</c:v>
                </c:pt>
                <c:pt idx="67">
                  <c:v>1249.5</c:v>
                </c:pt>
                <c:pt idx="68">
                  <c:v>1250</c:v>
                </c:pt>
                <c:pt idx="69">
                  <c:v>1406</c:v>
                </c:pt>
                <c:pt idx="70">
                  <c:v>1432</c:v>
                </c:pt>
                <c:pt idx="71">
                  <c:v>1432.5</c:v>
                </c:pt>
                <c:pt idx="72">
                  <c:v>1439.5</c:v>
                </c:pt>
                <c:pt idx="73">
                  <c:v>1440</c:v>
                </c:pt>
                <c:pt idx="74">
                  <c:v>1440</c:v>
                </c:pt>
                <c:pt idx="75">
                  <c:v>1473.5</c:v>
                </c:pt>
                <c:pt idx="76">
                  <c:v>1529</c:v>
                </c:pt>
                <c:pt idx="77">
                  <c:v>1579</c:v>
                </c:pt>
                <c:pt idx="78">
                  <c:v>1579.5</c:v>
                </c:pt>
                <c:pt idx="79">
                  <c:v>1579.5</c:v>
                </c:pt>
                <c:pt idx="80">
                  <c:v>1594</c:v>
                </c:pt>
                <c:pt idx="81">
                  <c:v>1596</c:v>
                </c:pt>
                <c:pt idx="82">
                  <c:v>1610.5</c:v>
                </c:pt>
                <c:pt idx="83">
                  <c:v>1661.5</c:v>
                </c:pt>
                <c:pt idx="84">
                  <c:v>1662</c:v>
                </c:pt>
                <c:pt idx="85">
                  <c:v>1797</c:v>
                </c:pt>
                <c:pt idx="86">
                  <c:v>1852</c:v>
                </c:pt>
                <c:pt idx="87">
                  <c:v>1958</c:v>
                </c:pt>
                <c:pt idx="88">
                  <c:v>1958</c:v>
                </c:pt>
                <c:pt idx="89">
                  <c:v>1971.5</c:v>
                </c:pt>
                <c:pt idx="90">
                  <c:v>1972</c:v>
                </c:pt>
                <c:pt idx="91">
                  <c:v>2176.5</c:v>
                </c:pt>
                <c:pt idx="92">
                  <c:v>2365</c:v>
                </c:pt>
                <c:pt idx="93">
                  <c:v>2864</c:v>
                </c:pt>
                <c:pt idx="94">
                  <c:v>4094.5</c:v>
                </c:pt>
                <c:pt idx="95">
                  <c:v>4580</c:v>
                </c:pt>
                <c:pt idx="96">
                  <c:v>4628.5</c:v>
                </c:pt>
                <c:pt idx="97">
                  <c:v>4628.5</c:v>
                </c:pt>
                <c:pt idx="98">
                  <c:v>5339.5</c:v>
                </c:pt>
                <c:pt idx="99">
                  <c:v>5490</c:v>
                </c:pt>
                <c:pt idx="100">
                  <c:v>5522</c:v>
                </c:pt>
                <c:pt idx="101">
                  <c:v>5699</c:v>
                </c:pt>
                <c:pt idx="102">
                  <c:v>5920</c:v>
                </c:pt>
                <c:pt idx="103">
                  <c:v>6019.5</c:v>
                </c:pt>
                <c:pt idx="104">
                  <c:v>6020</c:v>
                </c:pt>
                <c:pt idx="105">
                  <c:v>6037</c:v>
                </c:pt>
                <c:pt idx="106">
                  <c:v>6176</c:v>
                </c:pt>
                <c:pt idx="107">
                  <c:v>6176</c:v>
                </c:pt>
                <c:pt idx="108">
                  <c:v>6176.5</c:v>
                </c:pt>
                <c:pt idx="109">
                  <c:v>6176.5</c:v>
                </c:pt>
                <c:pt idx="110">
                  <c:v>6226</c:v>
                </c:pt>
                <c:pt idx="111">
                  <c:v>6518</c:v>
                </c:pt>
                <c:pt idx="112">
                  <c:v>6917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AB-4610-B883-0DF9985C4A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-3738.5</c:v>
                </c:pt>
                <c:pt idx="1">
                  <c:v>-3635</c:v>
                </c:pt>
                <c:pt idx="2">
                  <c:v>-2487</c:v>
                </c:pt>
                <c:pt idx="3">
                  <c:v>-2142.5</c:v>
                </c:pt>
                <c:pt idx="4">
                  <c:v>-1266.5</c:v>
                </c:pt>
                <c:pt idx="5">
                  <c:v>-1238</c:v>
                </c:pt>
                <c:pt idx="6">
                  <c:v>-771.5</c:v>
                </c:pt>
                <c:pt idx="7">
                  <c:v>-770</c:v>
                </c:pt>
                <c:pt idx="8">
                  <c:v>-736.5</c:v>
                </c:pt>
                <c:pt idx="9">
                  <c:v>-735</c:v>
                </c:pt>
                <c:pt idx="10">
                  <c:v>-679</c:v>
                </c:pt>
                <c:pt idx="11">
                  <c:v>-636</c:v>
                </c:pt>
                <c:pt idx="12">
                  <c:v>-635</c:v>
                </c:pt>
                <c:pt idx="13">
                  <c:v>-583.5</c:v>
                </c:pt>
                <c:pt idx="14">
                  <c:v>-583</c:v>
                </c:pt>
                <c:pt idx="15">
                  <c:v>-582.5</c:v>
                </c:pt>
                <c:pt idx="16">
                  <c:v>-566</c:v>
                </c:pt>
                <c:pt idx="17">
                  <c:v>-565.5</c:v>
                </c:pt>
                <c:pt idx="18">
                  <c:v>-565.5</c:v>
                </c:pt>
                <c:pt idx="19">
                  <c:v>-565</c:v>
                </c:pt>
                <c:pt idx="20">
                  <c:v>-565</c:v>
                </c:pt>
                <c:pt idx="21">
                  <c:v>-563</c:v>
                </c:pt>
                <c:pt idx="22">
                  <c:v>-545.5</c:v>
                </c:pt>
                <c:pt idx="23">
                  <c:v>-535</c:v>
                </c:pt>
                <c:pt idx="24">
                  <c:v>-534.5</c:v>
                </c:pt>
                <c:pt idx="25">
                  <c:v>-533.5</c:v>
                </c:pt>
                <c:pt idx="26">
                  <c:v>-533</c:v>
                </c:pt>
                <c:pt idx="27">
                  <c:v>-532.5</c:v>
                </c:pt>
                <c:pt idx="28">
                  <c:v>-532.5</c:v>
                </c:pt>
                <c:pt idx="29">
                  <c:v>-532</c:v>
                </c:pt>
                <c:pt idx="30">
                  <c:v>-531</c:v>
                </c:pt>
                <c:pt idx="31">
                  <c:v>-514</c:v>
                </c:pt>
                <c:pt idx="32">
                  <c:v>-482</c:v>
                </c:pt>
                <c:pt idx="33">
                  <c:v>-481.5</c:v>
                </c:pt>
                <c:pt idx="34">
                  <c:v>-477</c:v>
                </c:pt>
                <c:pt idx="35">
                  <c:v>-392</c:v>
                </c:pt>
                <c:pt idx="36">
                  <c:v>-390.5</c:v>
                </c:pt>
                <c:pt idx="37">
                  <c:v>-304</c:v>
                </c:pt>
                <c:pt idx="38">
                  <c:v>-287.5</c:v>
                </c:pt>
                <c:pt idx="39">
                  <c:v>-204.5</c:v>
                </c:pt>
                <c:pt idx="40">
                  <c:v>-169.5</c:v>
                </c:pt>
                <c:pt idx="41">
                  <c:v>-33.5</c:v>
                </c:pt>
                <c:pt idx="42">
                  <c:v>-19</c:v>
                </c:pt>
                <c:pt idx="43">
                  <c:v>-18.5</c:v>
                </c:pt>
                <c:pt idx="44">
                  <c:v>-16</c:v>
                </c:pt>
                <c:pt idx="45">
                  <c:v>-1.5</c:v>
                </c:pt>
                <c:pt idx="46">
                  <c:v>-0.5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111</c:v>
                </c:pt>
                <c:pt idx="51">
                  <c:v>154</c:v>
                </c:pt>
                <c:pt idx="52">
                  <c:v>155.5</c:v>
                </c:pt>
                <c:pt idx="53">
                  <c:v>156.5</c:v>
                </c:pt>
                <c:pt idx="54">
                  <c:v>171</c:v>
                </c:pt>
                <c:pt idx="55">
                  <c:v>187.5</c:v>
                </c:pt>
                <c:pt idx="56">
                  <c:v>187.5</c:v>
                </c:pt>
                <c:pt idx="57">
                  <c:v>188</c:v>
                </c:pt>
                <c:pt idx="58">
                  <c:v>257</c:v>
                </c:pt>
                <c:pt idx="59">
                  <c:v>374.5</c:v>
                </c:pt>
                <c:pt idx="60">
                  <c:v>375</c:v>
                </c:pt>
                <c:pt idx="61">
                  <c:v>531</c:v>
                </c:pt>
                <c:pt idx="62">
                  <c:v>531.5</c:v>
                </c:pt>
                <c:pt idx="63">
                  <c:v>858.5</c:v>
                </c:pt>
                <c:pt idx="64">
                  <c:v>859</c:v>
                </c:pt>
                <c:pt idx="65">
                  <c:v>1076</c:v>
                </c:pt>
                <c:pt idx="66">
                  <c:v>1076.5</c:v>
                </c:pt>
                <c:pt idx="67">
                  <c:v>1249.5</c:v>
                </c:pt>
                <c:pt idx="68">
                  <c:v>1250</c:v>
                </c:pt>
                <c:pt idx="69">
                  <c:v>1406</c:v>
                </c:pt>
                <c:pt idx="70">
                  <c:v>1432</c:v>
                </c:pt>
                <c:pt idx="71">
                  <c:v>1432.5</c:v>
                </c:pt>
                <c:pt idx="72">
                  <c:v>1439.5</c:v>
                </c:pt>
                <c:pt idx="73">
                  <c:v>1440</c:v>
                </c:pt>
                <c:pt idx="74">
                  <c:v>1440</c:v>
                </c:pt>
                <c:pt idx="75">
                  <c:v>1473.5</c:v>
                </c:pt>
                <c:pt idx="76">
                  <c:v>1529</c:v>
                </c:pt>
                <c:pt idx="77">
                  <c:v>1579</c:v>
                </c:pt>
                <c:pt idx="78">
                  <c:v>1579.5</c:v>
                </c:pt>
                <c:pt idx="79">
                  <c:v>1579.5</c:v>
                </c:pt>
                <c:pt idx="80">
                  <c:v>1594</c:v>
                </c:pt>
                <c:pt idx="81">
                  <c:v>1596</c:v>
                </c:pt>
                <c:pt idx="82">
                  <c:v>1610.5</c:v>
                </c:pt>
                <c:pt idx="83">
                  <c:v>1661.5</c:v>
                </c:pt>
                <c:pt idx="84">
                  <c:v>1662</c:v>
                </c:pt>
                <c:pt idx="85">
                  <c:v>1797</c:v>
                </c:pt>
                <c:pt idx="86">
                  <c:v>1852</c:v>
                </c:pt>
                <c:pt idx="87">
                  <c:v>1958</c:v>
                </c:pt>
                <c:pt idx="88">
                  <c:v>1958</c:v>
                </c:pt>
                <c:pt idx="89">
                  <c:v>1971.5</c:v>
                </c:pt>
                <c:pt idx="90">
                  <c:v>1972</c:v>
                </c:pt>
                <c:pt idx="91">
                  <c:v>2176.5</c:v>
                </c:pt>
                <c:pt idx="92">
                  <c:v>2365</c:v>
                </c:pt>
                <c:pt idx="93">
                  <c:v>2864</c:v>
                </c:pt>
                <c:pt idx="94">
                  <c:v>4094.5</c:v>
                </c:pt>
                <c:pt idx="95">
                  <c:v>4580</c:v>
                </c:pt>
                <c:pt idx="96">
                  <c:v>4628.5</c:v>
                </c:pt>
                <c:pt idx="97">
                  <c:v>4628.5</c:v>
                </c:pt>
                <c:pt idx="98">
                  <c:v>5339.5</c:v>
                </c:pt>
                <c:pt idx="99">
                  <c:v>5490</c:v>
                </c:pt>
                <c:pt idx="100">
                  <c:v>5522</c:v>
                </c:pt>
                <c:pt idx="101">
                  <c:v>5699</c:v>
                </c:pt>
                <c:pt idx="102">
                  <c:v>5920</c:v>
                </c:pt>
                <c:pt idx="103">
                  <c:v>6019.5</c:v>
                </c:pt>
                <c:pt idx="104">
                  <c:v>6020</c:v>
                </c:pt>
                <c:pt idx="105">
                  <c:v>6037</c:v>
                </c:pt>
                <c:pt idx="106">
                  <c:v>6176</c:v>
                </c:pt>
                <c:pt idx="107">
                  <c:v>6176</c:v>
                </c:pt>
                <c:pt idx="108">
                  <c:v>6176.5</c:v>
                </c:pt>
                <c:pt idx="109">
                  <c:v>6176.5</c:v>
                </c:pt>
                <c:pt idx="110">
                  <c:v>6226</c:v>
                </c:pt>
                <c:pt idx="111">
                  <c:v>6518</c:v>
                </c:pt>
                <c:pt idx="112">
                  <c:v>6917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1.99077075255444E-2</c:v>
                </c:pt>
                <c:pt idx="1">
                  <c:v>1.9769412711341944E-2</c:v>
                </c:pt>
                <c:pt idx="2">
                  <c:v>1.8235476028207458E-2</c:v>
                </c:pt>
                <c:pt idx="3">
                  <c:v>1.7775161405089137E-2</c:v>
                </c:pt>
                <c:pt idx="4">
                  <c:v>1.6604666166042264E-2</c:v>
                </c:pt>
                <c:pt idx="5">
                  <c:v>1.6566584985319849E-2</c:v>
                </c:pt>
                <c:pt idx="6">
                  <c:v>1.5943256185073994E-2</c:v>
                </c:pt>
                <c:pt idx="7">
                  <c:v>1.5941251912404395E-2</c:v>
                </c:pt>
                <c:pt idx="8">
                  <c:v>1.589648982278331E-2</c:v>
                </c:pt>
                <c:pt idx="9">
                  <c:v>1.5894485550113708E-2</c:v>
                </c:pt>
                <c:pt idx="10">
                  <c:v>1.5819659370448613E-2</c:v>
                </c:pt>
                <c:pt idx="11">
                  <c:v>1.5762203553920055E-2</c:v>
                </c:pt>
                <c:pt idx="12">
                  <c:v>1.576086737214032E-2</c:v>
                </c:pt>
                <c:pt idx="13">
                  <c:v>1.5692054010484027E-2</c:v>
                </c:pt>
                <c:pt idx="14">
                  <c:v>1.569138591959416E-2</c:v>
                </c:pt>
                <c:pt idx="15">
                  <c:v>1.5690717828704293E-2</c:v>
                </c:pt>
                <c:pt idx="16">
                  <c:v>1.5668670829338684E-2</c:v>
                </c:pt>
                <c:pt idx="17">
                  <c:v>1.5668002738448816E-2</c:v>
                </c:pt>
                <c:pt idx="18">
                  <c:v>1.5668002738448816E-2</c:v>
                </c:pt>
                <c:pt idx="19">
                  <c:v>1.5667334647558949E-2</c:v>
                </c:pt>
                <c:pt idx="20">
                  <c:v>1.5667334647558949E-2</c:v>
                </c:pt>
                <c:pt idx="21">
                  <c:v>1.5664662283999483E-2</c:v>
                </c:pt>
                <c:pt idx="22">
                  <c:v>1.5641279102854139E-2</c:v>
                </c:pt>
                <c:pt idx="23">
                  <c:v>1.5627249194166935E-2</c:v>
                </c:pt>
                <c:pt idx="24">
                  <c:v>1.5626581103277068E-2</c:v>
                </c:pt>
                <c:pt idx="25">
                  <c:v>1.5625244921497333E-2</c:v>
                </c:pt>
                <c:pt idx="26">
                  <c:v>1.5624576830607466E-2</c:v>
                </c:pt>
                <c:pt idx="27">
                  <c:v>1.5623908739717599E-2</c:v>
                </c:pt>
                <c:pt idx="28">
                  <c:v>1.5623908739717599E-2</c:v>
                </c:pt>
                <c:pt idx="29">
                  <c:v>1.5623240648827733E-2</c:v>
                </c:pt>
                <c:pt idx="30">
                  <c:v>1.5621904467047998E-2</c:v>
                </c:pt>
                <c:pt idx="31">
                  <c:v>1.5599189376792522E-2</c:v>
                </c:pt>
                <c:pt idx="32">
                  <c:v>1.5556431559841039E-2</c:v>
                </c:pt>
                <c:pt idx="33">
                  <c:v>1.5555763468951172E-2</c:v>
                </c:pt>
                <c:pt idx="34">
                  <c:v>1.5549750650942369E-2</c:v>
                </c:pt>
                <c:pt idx="35">
                  <c:v>1.5436175199664989E-2</c:v>
                </c:pt>
                <c:pt idx="36">
                  <c:v>1.5434170926995389E-2</c:v>
                </c:pt>
                <c:pt idx="37">
                  <c:v>1.5318591203048409E-2</c:v>
                </c:pt>
                <c:pt idx="38">
                  <c:v>1.52965442036828E-2</c:v>
                </c:pt>
                <c:pt idx="39">
                  <c:v>1.5185641115964888E-2</c:v>
                </c:pt>
                <c:pt idx="40">
                  <c:v>1.5138874753674203E-2</c:v>
                </c:pt>
                <c:pt idx="41">
                  <c:v>1.4957154031630397E-2</c:v>
                </c:pt>
                <c:pt idx="42">
                  <c:v>1.4937779395824255E-2</c:v>
                </c:pt>
                <c:pt idx="43">
                  <c:v>1.4937111304934388E-2</c:v>
                </c:pt>
                <c:pt idx="44">
                  <c:v>1.4933770850485053E-2</c:v>
                </c:pt>
                <c:pt idx="45">
                  <c:v>1.4914396214678912E-2</c:v>
                </c:pt>
                <c:pt idx="46">
                  <c:v>1.4913060032899179E-2</c:v>
                </c:pt>
                <c:pt idx="47">
                  <c:v>1.4912391942009311E-2</c:v>
                </c:pt>
                <c:pt idx="48">
                  <c:v>1.4912391942009311E-2</c:v>
                </c:pt>
                <c:pt idx="49">
                  <c:v>1.4909719578449844E-2</c:v>
                </c:pt>
                <c:pt idx="50">
                  <c:v>1.4764075764458852E-2</c:v>
                </c:pt>
                <c:pt idx="51">
                  <c:v>1.4706619947930294E-2</c:v>
                </c:pt>
                <c:pt idx="52">
                  <c:v>1.4704615675260694E-2</c:v>
                </c:pt>
                <c:pt idx="53">
                  <c:v>1.4703279493480961E-2</c:v>
                </c:pt>
                <c:pt idx="54">
                  <c:v>1.4683904857674819E-2</c:v>
                </c:pt>
                <c:pt idx="55">
                  <c:v>1.4661857858309211E-2</c:v>
                </c:pt>
                <c:pt idx="56">
                  <c:v>1.4661857858309211E-2</c:v>
                </c:pt>
                <c:pt idx="57">
                  <c:v>1.4661189767419343E-2</c:v>
                </c:pt>
                <c:pt idx="58">
                  <c:v>1.4568993224617705E-2</c:v>
                </c:pt>
                <c:pt idx="59">
                  <c:v>1.4411991865498975E-2</c:v>
                </c:pt>
                <c:pt idx="60">
                  <c:v>1.4411323774609108E-2</c:v>
                </c:pt>
                <c:pt idx="61">
                  <c:v>1.4202879416970625E-2</c:v>
                </c:pt>
                <c:pt idx="62">
                  <c:v>1.4202211326080757E-2</c:v>
                </c:pt>
                <c:pt idx="63">
                  <c:v>1.376527988410778E-2</c:v>
                </c:pt>
                <c:pt idx="64">
                  <c:v>1.3764611793217914E-2</c:v>
                </c:pt>
                <c:pt idx="65">
                  <c:v>1.3474660347015662E-2</c:v>
                </c:pt>
                <c:pt idx="66">
                  <c:v>1.3473992256125797E-2</c:v>
                </c:pt>
                <c:pt idx="67">
                  <c:v>1.3242832808231835E-2</c:v>
                </c:pt>
                <c:pt idx="68">
                  <c:v>1.324216471734197E-2</c:v>
                </c:pt>
                <c:pt idx="69">
                  <c:v>1.3033720359703484E-2</c:v>
                </c:pt>
                <c:pt idx="70">
                  <c:v>1.2998979633430404E-2</c:v>
                </c:pt>
                <c:pt idx="71">
                  <c:v>1.2998311542540537E-2</c:v>
                </c:pt>
                <c:pt idx="72">
                  <c:v>1.2988958270082399E-2</c:v>
                </c:pt>
                <c:pt idx="73">
                  <c:v>1.2988290179192534E-2</c:v>
                </c:pt>
                <c:pt idx="74">
                  <c:v>1.2988290179192534E-2</c:v>
                </c:pt>
                <c:pt idx="75">
                  <c:v>1.2943528089571448E-2</c:v>
                </c:pt>
                <c:pt idx="76">
                  <c:v>1.2869370000796219E-2</c:v>
                </c:pt>
                <c:pt idx="77">
                  <c:v>1.2802560911809525E-2</c:v>
                </c:pt>
                <c:pt idx="78">
                  <c:v>1.2801892820919657E-2</c:v>
                </c:pt>
                <c:pt idx="79">
                  <c:v>1.2801892820919657E-2</c:v>
                </c:pt>
                <c:pt idx="80">
                  <c:v>1.2782518185113516E-2</c:v>
                </c:pt>
                <c:pt idx="81">
                  <c:v>1.2779845821554048E-2</c:v>
                </c:pt>
                <c:pt idx="82">
                  <c:v>1.2760471185747907E-2</c:v>
                </c:pt>
                <c:pt idx="83">
                  <c:v>1.269232591498148E-2</c:v>
                </c:pt>
                <c:pt idx="84">
                  <c:v>1.2691657824091613E-2</c:v>
                </c:pt>
                <c:pt idx="85">
                  <c:v>1.2511273283827539E-2</c:v>
                </c:pt>
                <c:pt idx="86">
                  <c:v>1.2437783285942177E-2</c:v>
                </c:pt>
                <c:pt idx="87">
                  <c:v>1.2296148017290386E-2</c:v>
                </c:pt>
                <c:pt idx="88">
                  <c:v>1.2296148017290386E-2</c:v>
                </c:pt>
                <c:pt idx="89">
                  <c:v>1.2278109563263979E-2</c:v>
                </c:pt>
                <c:pt idx="90">
                  <c:v>1.2277441472374112E-2</c:v>
                </c:pt>
                <c:pt idx="91">
                  <c:v>1.2004192298418535E-2</c:v>
                </c:pt>
                <c:pt idx="92">
                  <c:v>1.1752322032938699E-2</c:v>
                </c:pt>
                <c:pt idx="93">
                  <c:v>1.1085567324851497E-2</c:v>
                </c:pt>
                <c:pt idx="94">
                  <c:v>9.4413956448889651E-3</c:v>
                </c:pt>
                <c:pt idx="95">
                  <c:v>8.7926793908281696E-3</c:v>
                </c:pt>
                <c:pt idx="96">
                  <c:v>8.7278745745110759E-3</c:v>
                </c:pt>
                <c:pt idx="97">
                  <c:v>8.7278745745110759E-3</c:v>
                </c:pt>
                <c:pt idx="98">
                  <c:v>7.7778493291202917E-3</c:v>
                </c:pt>
                <c:pt idx="99">
                  <c:v>7.576753971270344E-3</c:v>
                </c:pt>
                <c:pt idx="100">
                  <c:v>7.53399615431886E-3</c:v>
                </c:pt>
                <c:pt idx="101">
                  <c:v>7.2974919793059641E-3</c:v>
                </c:pt>
                <c:pt idx="102">
                  <c:v>7.0021958059847782E-3</c:v>
                </c:pt>
                <c:pt idx="103">
                  <c:v>6.8692457189012575E-3</c:v>
                </c:pt>
                <c:pt idx="104">
                  <c:v>6.8685776280113901E-3</c:v>
                </c:pt>
                <c:pt idx="105">
                  <c:v>6.8458625377559139E-3</c:v>
                </c:pt>
                <c:pt idx="106">
                  <c:v>6.6601332703729067E-3</c:v>
                </c:pt>
                <c:pt idx="107">
                  <c:v>6.6601332703729067E-3</c:v>
                </c:pt>
                <c:pt idx="108">
                  <c:v>6.6594651794830394E-3</c:v>
                </c:pt>
                <c:pt idx="109">
                  <c:v>6.6594651794830394E-3</c:v>
                </c:pt>
                <c:pt idx="110">
                  <c:v>6.5933241813862127E-3</c:v>
                </c:pt>
                <c:pt idx="111">
                  <c:v>6.2031591017039211E-3</c:v>
                </c:pt>
                <c:pt idx="112">
                  <c:v>5.6700225715901054E-3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AB-4610-B883-0DF9985C4A7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-3738.5</c:v>
                </c:pt>
                <c:pt idx="1">
                  <c:v>-3635</c:v>
                </c:pt>
                <c:pt idx="2">
                  <c:v>-2487</c:v>
                </c:pt>
                <c:pt idx="3">
                  <c:v>-2142.5</c:v>
                </c:pt>
                <c:pt idx="4">
                  <c:v>-1266.5</c:v>
                </c:pt>
                <c:pt idx="5">
                  <c:v>-1238</c:v>
                </c:pt>
                <c:pt idx="6">
                  <c:v>-771.5</c:v>
                </c:pt>
                <c:pt idx="7">
                  <c:v>-770</c:v>
                </c:pt>
                <c:pt idx="8">
                  <c:v>-736.5</c:v>
                </c:pt>
                <c:pt idx="9">
                  <c:v>-735</c:v>
                </c:pt>
                <c:pt idx="10">
                  <c:v>-679</c:v>
                </c:pt>
                <c:pt idx="11">
                  <c:v>-636</c:v>
                </c:pt>
                <c:pt idx="12">
                  <c:v>-635</c:v>
                </c:pt>
                <c:pt idx="13">
                  <c:v>-583.5</c:v>
                </c:pt>
                <c:pt idx="14">
                  <c:v>-583</c:v>
                </c:pt>
                <c:pt idx="15">
                  <c:v>-582.5</c:v>
                </c:pt>
                <c:pt idx="16">
                  <c:v>-566</c:v>
                </c:pt>
                <c:pt idx="17">
                  <c:v>-565.5</c:v>
                </c:pt>
                <c:pt idx="18">
                  <c:v>-565.5</c:v>
                </c:pt>
                <c:pt idx="19">
                  <c:v>-565</c:v>
                </c:pt>
                <c:pt idx="20">
                  <c:v>-565</c:v>
                </c:pt>
                <c:pt idx="21">
                  <c:v>-563</c:v>
                </c:pt>
                <c:pt idx="22">
                  <c:v>-545.5</c:v>
                </c:pt>
                <c:pt idx="23">
                  <c:v>-535</c:v>
                </c:pt>
                <c:pt idx="24">
                  <c:v>-534.5</c:v>
                </c:pt>
                <c:pt idx="25">
                  <c:v>-533.5</c:v>
                </c:pt>
                <c:pt idx="26">
                  <c:v>-533</c:v>
                </c:pt>
                <c:pt idx="27">
                  <c:v>-532.5</c:v>
                </c:pt>
                <c:pt idx="28">
                  <c:v>-532.5</c:v>
                </c:pt>
                <c:pt idx="29">
                  <c:v>-532</c:v>
                </c:pt>
                <c:pt idx="30">
                  <c:v>-531</c:v>
                </c:pt>
                <c:pt idx="31">
                  <c:v>-514</c:v>
                </c:pt>
                <c:pt idx="32">
                  <c:v>-482</c:v>
                </c:pt>
                <c:pt idx="33">
                  <c:v>-481.5</c:v>
                </c:pt>
                <c:pt idx="34">
                  <c:v>-477</c:v>
                </c:pt>
                <c:pt idx="35">
                  <c:v>-392</c:v>
                </c:pt>
                <c:pt idx="36">
                  <c:v>-390.5</c:v>
                </c:pt>
                <c:pt idx="37">
                  <c:v>-304</c:v>
                </c:pt>
                <c:pt idx="38">
                  <c:v>-287.5</c:v>
                </c:pt>
                <c:pt idx="39">
                  <c:v>-204.5</c:v>
                </c:pt>
                <c:pt idx="40">
                  <c:v>-169.5</c:v>
                </c:pt>
                <c:pt idx="41">
                  <c:v>-33.5</c:v>
                </c:pt>
                <c:pt idx="42">
                  <c:v>-19</c:v>
                </c:pt>
                <c:pt idx="43">
                  <c:v>-18.5</c:v>
                </c:pt>
                <c:pt idx="44">
                  <c:v>-16</c:v>
                </c:pt>
                <c:pt idx="45">
                  <c:v>-1.5</c:v>
                </c:pt>
                <c:pt idx="46">
                  <c:v>-0.5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111</c:v>
                </c:pt>
                <c:pt idx="51">
                  <c:v>154</c:v>
                </c:pt>
                <c:pt idx="52">
                  <c:v>155.5</c:v>
                </c:pt>
                <c:pt idx="53">
                  <c:v>156.5</c:v>
                </c:pt>
                <c:pt idx="54">
                  <c:v>171</c:v>
                </c:pt>
                <c:pt idx="55">
                  <c:v>187.5</c:v>
                </c:pt>
                <c:pt idx="56">
                  <c:v>187.5</c:v>
                </c:pt>
                <c:pt idx="57">
                  <c:v>188</c:v>
                </c:pt>
                <c:pt idx="58">
                  <c:v>257</c:v>
                </c:pt>
                <c:pt idx="59">
                  <c:v>374.5</c:v>
                </c:pt>
                <c:pt idx="60">
                  <c:v>375</c:v>
                </c:pt>
                <c:pt idx="61">
                  <c:v>531</c:v>
                </c:pt>
                <c:pt idx="62">
                  <c:v>531.5</c:v>
                </c:pt>
                <c:pt idx="63">
                  <c:v>858.5</c:v>
                </c:pt>
                <c:pt idx="64">
                  <c:v>859</c:v>
                </c:pt>
                <c:pt idx="65">
                  <c:v>1076</c:v>
                </c:pt>
                <c:pt idx="66">
                  <c:v>1076.5</c:v>
                </c:pt>
                <c:pt idx="67">
                  <c:v>1249.5</c:v>
                </c:pt>
                <c:pt idx="68">
                  <c:v>1250</c:v>
                </c:pt>
                <c:pt idx="69">
                  <c:v>1406</c:v>
                </c:pt>
                <c:pt idx="70">
                  <c:v>1432</c:v>
                </c:pt>
                <c:pt idx="71">
                  <c:v>1432.5</c:v>
                </c:pt>
                <c:pt idx="72">
                  <c:v>1439.5</c:v>
                </c:pt>
                <c:pt idx="73">
                  <c:v>1440</c:v>
                </c:pt>
                <c:pt idx="74">
                  <c:v>1440</c:v>
                </c:pt>
                <c:pt idx="75">
                  <c:v>1473.5</c:v>
                </c:pt>
                <c:pt idx="76">
                  <c:v>1529</c:v>
                </c:pt>
                <c:pt idx="77">
                  <c:v>1579</c:v>
                </c:pt>
                <c:pt idx="78">
                  <c:v>1579.5</c:v>
                </c:pt>
                <c:pt idx="79">
                  <c:v>1579.5</c:v>
                </c:pt>
                <c:pt idx="80">
                  <c:v>1594</c:v>
                </c:pt>
                <c:pt idx="81">
                  <c:v>1596</c:v>
                </c:pt>
                <c:pt idx="82">
                  <c:v>1610.5</c:v>
                </c:pt>
                <c:pt idx="83">
                  <c:v>1661.5</c:v>
                </c:pt>
                <c:pt idx="84">
                  <c:v>1662</c:v>
                </c:pt>
                <c:pt idx="85">
                  <c:v>1797</c:v>
                </c:pt>
                <c:pt idx="86">
                  <c:v>1852</c:v>
                </c:pt>
                <c:pt idx="87">
                  <c:v>1958</c:v>
                </c:pt>
                <c:pt idx="88">
                  <c:v>1958</c:v>
                </c:pt>
                <c:pt idx="89">
                  <c:v>1971.5</c:v>
                </c:pt>
                <c:pt idx="90">
                  <c:v>1972</c:v>
                </c:pt>
                <c:pt idx="91">
                  <c:v>2176.5</c:v>
                </c:pt>
                <c:pt idx="92">
                  <c:v>2365</c:v>
                </c:pt>
                <c:pt idx="93">
                  <c:v>2864</c:v>
                </c:pt>
                <c:pt idx="94">
                  <c:v>4094.5</c:v>
                </c:pt>
                <c:pt idx="95">
                  <c:v>4580</c:v>
                </c:pt>
                <c:pt idx="96">
                  <c:v>4628.5</c:v>
                </c:pt>
                <c:pt idx="97">
                  <c:v>4628.5</c:v>
                </c:pt>
                <c:pt idx="98">
                  <c:v>5339.5</c:v>
                </c:pt>
                <c:pt idx="99">
                  <c:v>5490</c:v>
                </c:pt>
                <c:pt idx="100">
                  <c:v>5522</c:v>
                </c:pt>
                <c:pt idx="101">
                  <c:v>5699</c:v>
                </c:pt>
                <c:pt idx="102">
                  <c:v>5920</c:v>
                </c:pt>
                <c:pt idx="103">
                  <c:v>6019.5</c:v>
                </c:pt>
                <c:pt idx="104">
                  <c:v>6020</c:v>
                </c:pt>
                <c:pt idx="105">
                  <c:v>6037</c:v>
                </c:pt>
                <c:pt idx="106">
                  <c:v>6176</c:v>
                </c:pt>
                <c:pt idx="107">
                  <c:v>6176</c:v>
                </c:pt>
                <c:pt idx="108">
                  <c:v>6176.5</c:v>
                </c:pt>
                <c:pt idx="109">
                  <c:v>6176.5</c:v>
                </c:pt>
                <c:pt idx="110">
                  <c:v>6226</c:v>
                </c:pt>
                <c:pt idx="111">
                  <c:v>6518</c:v>
                </c:pt>
                <c:pt idx="112">
                  <c:v>6917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6">
                  <c:v>6.9007500002044253E-2</c:v>
                </c:pt>
                <c:pt idx="8">
                  <c:v>2.8332499998214189E-2</c:v>
                </c:pt>
                <c:pt idx="9">
                  <c:v>1.0874999999941792E-2</c:v>
                </c:pt>
                <c:pt idx="21">
                  <c:v>-9.5584999995480757E-2</c:v>
                </c:pt>
                <c:pt idx="69">
                  <c:v>-2.4129999997967388E-2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AB-4610-B883-0DF9985C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175440"/>
        <c:axId val="1"/>
      </c:scatterChart>
      <c:valAx>
        <c:axId val="729175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4.0044493882091213E-2"/>
              <c:y val="0.90236686390532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381535038932148E-2"/>
              <c:y val="0.39940828402366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175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63737486095663"/>
          <c:y val="0.92307692307692313"/>
          <c:w val="0.52836484983314791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20</xdr:col>
      <xdr:colOff>409575</xdr:colOff>
      <xdr:row>18</xdr:row>
      <xdr:rowOff>142875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66D1ADE1-0C63-C087-09AC-B77F6B36D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?1983A%26AS...51...27G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881" TargetMode="External"/><Relationship Id="rId13" Type="http://schemas.openxmlformats.org/officeDocument/2006/relationships/hyperlink" Target="http://www.konkoly.hu/cgi-bin/IBVS?2099" TargetMode="External"/><Relationship Id="rId18" Type="http://schemas.openxmlformats.org/officeDocument/2006/relationships/hyperlink" Target="http://www.bav-astro.de/sfs/BAVM_link.php?BAVMnr=52" TargetMode="External"/><Relationship Id="rId26" Type="http://schemas.openxmlformats.org/officeDocument/2006/relationships/hyperlink" Target="http://www.bav-astro.de/sfs/BAVM_link.php?BAVMnr=60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1231" TargetMode="External"/><Relationship Id="rId21" Type="http://schemas.openxmlformats.org/officeDocument/2006/relationships/hyperlink" Target="http://www.bav-astro.de/sfs/BAVM_link.php?BAVMnr=56" TargetMode="External"/><Relationship Id="rId34" Type="http://schemas.openxmlformats.org/officeDocument/2006/relationships/hyperlink" Target="http://www.bav-astro.de/sfs/BAVM_link.php?BAVMnr=225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1881" TargetMode="External"/><Relationship Id="rId12" Type="http://schemas.openxmlformats.org/officeDocument/2006/relationships/hyperlink" Target="http://www.konkoly.hu/cgi-bin/IBVS?2099" TargetMode="External"/><Relationship Id="rId17" Type="http://schemas.openxmlformats.org/officeDocument/2006/relationships/hyperlink" Target="http://www.bav-astro.de/sfs/BAVM_link.php?BAVMnr=34" TargetMode="External"/><Relationship Id="rId25" Type="http://schemas.openxmlformats.org/officeDocument/2006/relationships/hyperlink" Target="http://www.bav-astro.de/sfs/BAVM_link.php?BAVMnr=59" TargetMode="External"/><Relationship Id="rId33" Type="http://schemas.openxmlformats.org/officeDocument/2006/relationships/hyperlink" Target="http://www.konkoly.hu/cgi-bin/IBVS?5960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1231" TargetMode="External"/><Relationship Id="rId16" Type="http://schemas.openxmlformats.org/officeDocument/2006/relationships/hyperlink" Target="http://www.bav-astro.de/sfs/BAVM_link.php?BAVMnr=34" TargetMode="External"/><Relationship Id="rId20" Type="http://schemas.openxmlformats.org/officeDocument/2006/relationships/hyperlink" Target="http://www.bav-astro.de/sfs/BAVM_link.php?BAVMnr=56" TargetMode="External"/><Relationship Id="rId29" Type="http://schemas.openxmlformats.org/officeDocument/2006/relationships/hyperlink" Target="http://www.konkoly.hu/cgi-bin/IBVS?5694" TargetMode="External"/><Relationship Id="rId41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1231" TargetMode="External"/><Relationship Id="rId6" Type="http://schemas.openxmlformats.org/officeDocument/2006/relationships/hyperlink" Target="http://www.konkoly.hu/cgi-bin/IBVS?1881" TargetMode="External"/><Relationship Id="rId11" Type="http://schemas.openxmlformats.org/officeDocument/2006/relationships/hyperlink" Target="http://www.konkoly.hu/cgi-bin/IBVS?1881" TargetMode="External"/><Relationship Id="rId24" Type="http://schemas.openxmlformats.org/officeDocument/2006/relationships/hyperlink" Target="http://www.bav-astro.de/sfs/BAVM_link.php?BAVMnr=56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konkoly.hu/cgi-bin/IBVS?6114" TargetMode="External"/><Relationship Id="rId40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www.konkoly.hu/cgi-bin/IBVS?1881" TargetMode="External"/><Relationship Id="rId15" Type="http://schemas.openxmlformats.org/officeDocument/2006/relationships/hyperlink" Target="http://www.konkoly.hu/cgi-bin/IBVS?2099" TargetMode="External"/><Relationship Id="rId23" Type="http://schemas.openxmlformats.org/officeDocument/2006/relationships/hyperlink" Target="http://www.bav-astro.de/sfs/BAVM_link.php?BAVMnr=56" TargetMode="External"/><Relationship Id="rId28" Type="http://schemas.openxmlformats.org/officeDocument/2006/relationships/hyperlink" Target="http://www.bav-astro.de/sfs/BAVM_link.php?BAVMnr=131" TargetMode="External"/><Relationship Id="rId36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1881" TargetMode="External"/><Relationship Id="rId19" Type="http://schemas.openxmlformats.org/officeDocument/2006/relationships/hyperlink" Target="http://www.bav-astro.de/sfs/BAVM_link.php?BAVMnr=56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1231" TargetMode="External"/><Relationship Id="rId9" Type="http://schemas.openxmlformats.org/officeDocument/2006/relationships/hyperlink" Target="http://www.konkoly.hu/cgi-bin/IBVS?1881" TargetMode="External"/><Relationship Id="rId14" Type="http://schemas.openxmlformats.org/officeDocument/2006/relationships/hyperlink" Target="http://www.konkoly.hu/cgi-bin/IBVS?2099" TargetMode="External"/><Relationship Id="rId22" Type="http://schemas.openxmlformats.org/officeDocument/2006/relationships/hyperlink" Target="http://www.bav-astro.de/sfs/BAVM_link.php?BAVMnr=56" TargetMode="External"/><Relationship Id="rId27" Type="http://schemas.openxmlformats.org/officeDocument/2006/relationships/hyperlink" Target="http://www.bav-astro.de/sfs/BAVM_link.php?BAVMnr=60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4"/>
  <sheetViews>
    <sheetView tabSelected="1" workbookViewId="0">
      <pane xSplit="14" ySplit="22" topLeftCell="O12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11" customWidth="1"/>
    <col min="4" max="4" width="9.42578125" style="11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47</v>
      </c>
    </row>
    <row r="2" spans="1:6">
      <c r="A2" t="s">
        <v>26</v>
      </c>
      <c r="B2" s="9" t="s">
        <v>45</v>
      </c>
    </row>
    <row r="4" spans="1:6" ht="14.25" thickTop="1" thickBot="1">
      <c r="A4" s="4" t="s">
        <v>2</v>
      </c>
      <c r="C4" s="21">
        <v>44507.403299999998</v>
      </c>
      <c r="D4" s="22">
        <v>2.0583049999999998</v>
      </c>
    </row>
    <row r="5" spans="1:6" ht="13.5" thickTop="1">
      <c r="A5" s="12" t="s">
        <v>50</v>
      </c>
      <c r="B5" s="10"/>
      <c r="C5" s="71">
        <v>-9.5</v>
      </c>
      <c r="D5" s="23" t="s">
        <v>51</v>
      </c>
    </row>
    <row r="6" spans="1:6">
      <c r="A6" s="4" t="s">
        <v>3</v>
      </c>
    </row>
    <row r="7" spans="1:6">
      <c r="A7" t="s">
        <v>4</v>
      </c>
      <c r="C7" s="75">
        <f>+C4</f>
        <v>44507.403299999998</v>
      </c>
    </row>
    <row r="8" spans="1:6">
      <c r="A8" t="s">
        <v>5</v>
      </c>
      <c r="C8" s="75">
        <f>+D4</f>
        <v>2.0583049999999998</v>
      </c>
    </row>
    <row r="9" spans="1:6">
      <c r="A9" s="19" t="s">
        <v>55</v>
      </c>
      <c r="B9" s="20">
        <v>115</v>
      </c>
      <c r="C9" s="13" t="str">
        <f>"F"&amp;B9</f>
        <v>F115</v>
      </c>
      <c r="D9" s="7" t="str">
        <f>"G"&amp;B9</f>
        <v>G115</v>
      </c>
    </row>
    <row r="10" spans="1:6" ht="13.5" thickBot="1">
      <c r="A10" s="10"/>
      <c r="B10" s="10"/>
      <c r="C10" s="24" t="s">
        <v>22</v>
      </c>
      <c r="D10" s="24" t="s">
        <v>23</v>
      </c>
      <c r="E10" s="10"/>
    </row>
    <row r="11" spans="1:6">
      <c r="A11" s="10" t="s">
        <v>18</v>
      </c>
      <c r="B11" s="10"/>
      <c r="C11" s="13">
        <f ca="1">INTERCEPT(INDIRECT($D$9):G991,INDIRECT($C$9):F991)</f>
        <v>1.4912391942009311E-2</v>
      </c>
      <c r="E11" s="10"/>
    </row>
    <row r="12" spans="1:6">
      <c r="A12" s="10" t="s">
        <v>19</v>
      </c>
      <c r="B12" s="10"/>
      <c r="C12" s="13">
        <f ca="1">SLOPE(INDIRECT($D$9):G991,INDIRECT($C$9):F991)</f>
        <v>-1.3361817797338739E-6</v>
      </c>
      <c r="E12" s="10"/>
    </row>
    <row r="13" spans="1:6">
      <c r="A13" s="10" t="s">
        <v>21</v>
      </c>
      <c r="B13" s="10"/>
      <c r="C13" s="11" t="s">
        <v>16</v>
      </c>
    </row>
    <row r="14" spans="1:6">
      <c r="A14" s="10"/>
      <c r="B14" s="10"/>
      <c r="C14" s="23"/>
    </row>
    <row r="15" spans="1:6">
      <c r="A15" s="14" t="s">
        <v>20</v>
      </c>
      <c r="B15" s="10"/>
      <c r="C15" s="25">
        <f ca="1">(C7+C11)+(C8+C12)*INT(MAX(F21:F3532))</f>
        <v>58744.704655022564</v>
      </c>
      <c r="E15" s="15" t="s">
        <v>58</v>
      </c>
      <c r="F15" s="31">
        <v>1</v>
      </c>
    </row>
    <row r="16" spans="1:6">
      <c r="A16" s="17" t="s">
        <v>6</v>
      </c>
      <c r="B16" s="10"/>
      <c r="C16" s="26">
        <f ca="1">+C8+C12</f>
        <v>2.0583036638182199</v>
      </c>
      <c r="E16" s="15" t="s">
        <v>52</v>
      </c>
      <c r="F16" s="16">
        <f ca="1">NOW()+15018.5+$C$5/24</f>
        <v>60332.694703356479</v>
      </c>
    </row>
    <row r="17" spans="1:21" ht="13.5" thickBot="1">
      <c r="A17" s="15" t="s">
        <v>48</v>
      </c>
      <c r="B17" s="10"/>
      <c r="C17" s="72">
        <f>COUNT(C21:C2190)</f>
        <v>113</v>
      </c>
      <c r="E17" s="15" t="s">
        <v>59</v>
      </c>
      <c r="F17" s="16">
        <f ca="1">ROUND(2*(F16-$C$7)/$C$8,0)/2+F15</f>
        <v>7689.5</v>
      </c>
    </row>
    <row r="18" spans="1:21" ht="14.25" thickTop="1" thickBot="1">
      <c r="A18" s="17" t="s">
        <v>7</v>
      </c>
      <c r="B18" s="10"/>
      <c r="C18" s="27">
        <f ca="1">+C15</f>
        <v>58744.704655022564</v>
      </c>
      <c r="D18" s="28">
        <f ca="1">+C16</f>
        <v>2.0583036638182199</v>
      </c>
      <c r="E18" s="15" t="s">
        <v>53</v>
      </c>
      <c r="F18" s="7">
        <f ca="1">ROUND(2*(F16-$C$15)/$C$16,0)/2+F15</f>
        <v>772.5</v>
      </c>
    </row>
    <row r="19" spans="1:21" ht="13.5" thickTop="1">
      <c r="E19" s="15" t="s">
        <v>54</v>
      </c>
      <c r="F19" s="18">
        <f ca="1">+$C$15+$C$16*F18-15018.5-$C$5/24</f>
        <v>45316.640068655477</v>
      </c>
    </row>
    <row r="20" spans="1:21" ht="13.5" thickBot="1">
      <c r="A20" s="3" t="s">
        <v>8</v>
      </c>
      <c r="B20" s="3" t="s">
        <v>9</v>
      </c>
      <c r="C20" s="24" t="s">
        <v>10</v>
      </c>
      <c r="D20" s="24" t="s">
        <v>15</v>
      </c>
      <c r="E20" s="3" t="s">
        <v>11</v>
      </c>
      <c r="F20" s="3" t="s">
        <v>12</v>
      </c>
      <c r="G20" s="3" t="s">
        <v>13</v>
      </c>
      <c r="H20" s="6" t="s">
        <v>75</v>
      </c>
      <c r="I20" s="6" t="s">
        <v>61</v>
      </c>
      <c r="J20" s="6" t="s">
        <v>72</v>
      </c>
      <c r="K20" s="6" t="s">
        <v>70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R20" s="3"/>
      <c r="S20" s="3"/>
      <c r="T20" s="3"/>
      <c r="U20" s="5" t="s">
        <v>43</v>
      </c>
    </row>
    <row r="21" spans="1:21" ht="12.75" customHeight="1">
      <c r="A21" s="63" t="s">
        <v>84</v>
      </c>
      <c r="B21" s="64" t="s">
        <v>40</v>
      </c>
      <c r="C21" s="63">
        <v>36812.463000000003</v>
      </c>
      <c r="D21" s="63" t="s">
        <v>61</v>
      </c>
      <c r="E21" s="35">
        <f t="shared" ref="E21:E52" si="0">+(C21-C$7)/C$8</f>
        <v>-3738.483995326249</v>
      </c>
      <c r="F21" s="35">
        <f t="shared" ref="F21:F52" si="1">ROUND(2*E21,0)/2</f>
        <v>-3738.5</v>
      </c>
      <c r="G21" s="35">
        <f t="shared" ref="G21:G26" si="2">+C21-(C$7+F21*C$8)</f>
        <v>3.2942500001809094E-2</v>
      </c>
      <c r="H21" s="35"/>
      <c r="I21" s="35">
        <f t="shared" ref="I21:I26" si="3">+G21</f>
        <v>3.2942500001809094E-2</v>
      </c>
      <c r="J21" s="35"/>
      <c r="K21" s="35"/>
      <c r="L21" s="35"/>
      <c r="M21" s="35"/>
      <c r="O21" s="35">
        <f t="shared" ref="O21:O52" ca="1" si="4">+C$11+C$12*F21</f>
        <v>1.99077075255444E-2</v>
      </c>
      <c r="P21" s="35"/>
      <c r="Q21" s="45">
        <f t="shared" ref="Q21:Q52" si="5">+C21-15018.5</f>
        <v>21793.963000000003</v>
      </c>
      <c r="R21" s="45"/>
      <c r="S21" s="45"/>
      <c r="T21" s="45"/>
    </row>
    <row r="22" spans="1:21" ht="12.75" customHeight="1">
      <c r="A22" s="63" t="s">
        <v>84</v>
      </c>
      <c r="B22" s="64" t="s">
        <v>62</v>
      </c>
      <c r="C22" s="63">
        <v>37025.434999999998</v>
      </c>
      <c r="D22" s="63" t="s">
        <v>61</v>
      </c>
      <c r="E22" s="35">
        <f t="shared" si="0"/>
        <v>-3635.0143929106721</v>
      </c>
      <c r="F22" s="35">
        <f t="shared" si="1"/>
        <v>-3635</v>
      </c>
      <c r="G22" s="35">
        <f t="shared" si="2"/>
        <v>-2.9625000002852175E-2</v>
      </c>
      <c r="H22" s="35"/>
      <c r="I22" s="35">
        <f t="shared" si="3"/>
        <v>-2.9625000002852175E-2</v>
      </c>
      <c r="J22" s="35"/>
      <c r="K22" s="35"/>
      <c r="L22" s="35"/>
      <c r="M22" s="35"/>
      <c r="O22" s="35">
        <f t="shared" ca="1" si="4"/>
        <v>1.9769412711341944E-2</v>
      </c>
      <c r="P22" s="35"/>
      <c r="Q22" s="45">
        <f t="shared" si="5"/>
        <v>22006.934999999998</v>
      </c>
      <c r="R22" s="45"/>
      <c r="S22" s="45"/>
      <c r="T22" s="45"/>
    </row>
    <row r="23" spans="1:21" ht="12.75" customHeight="1">
      <c r="A23" s="63" t="s">
        <v>84</v>
      </c>
      <c r="B23" s="64" t="s">
        <v>62</v>
      </c>
      <c r="C23" s="63">
        <v>39388.385000000002</v>
      </c>
      <c r="D23" s="63" t="s">
        <v>61</v>
      </c>
      <c r="E23" s="35">
        <f t="shared" si="0"/>
        <v>-2487.0066875414464</v>
      </c>
      <c r="F23" s="35">
        <f t="shared" si="1"/>
        <v>-2487</v>
      </c>
      <c r="G23" s="35">
        <f t="shared" si="2"/>
        <v>-1.3764999996055849E-2</v>
      </c>
      <c r="H23" s="35"/>
      <c r="I23" s="35">
        <f t="shared" si="3"/>
        <v>-1.3764999996055849E-2</v>
      </c>
      <c r="J23" s="35"/>
      <c r="K23" s="35"/>
      <c r="L23" s="35"/>
      <c r="M23" s="35"/>
      <c r="O23" s="35">
        <f t="shared" ca="1" si="4"/>
        <v>1.8235476028207458E-2</v>
      </c>
      <c r="P23" s="35"/>
      <c r="Q23" s="45">
        <f t="shared" si="5"/>
        <v>24369.885000000002</v>
      </c>
      <c r="R23" s="45"/>
      <c r="S23" s="45"/>
      <c r="T23" s="45"/>
    </row>
    <row r="24" spans="1:21" ht="12.75" customHeight="1">
      <c r="A24" s="63" t="s">
        <v>84</v>
      </c>
      <c r="B24" s="64" t="s">
        <v>40</v>
      </c>
      <c r="C24" s="63">
        <v>40097.495999999999</v>
      </c>
      <c r="D24" s="63" t="s">
        <v>61</v>
      </c>
      <c r="E24" s="35">
        <f t="shared" si="0"/>
        <v>-2142.4945768484258</v>
      </c>
      <c r="F24" s="35">
        <f t="shared" si="1"/>
        <v>-2142.5</v>
      </c>
      <c r="G24" s="35">
        <f t="shared" si="2"/>
        <v>1.1162499999045394E-2</v>
      </c>
      <c r="H24" s="35"/>
      <c r="I24" s="35">
        <f t="shared" si="3"/>
        <v>1.1162499999045394E-2</v>
      </c>
      <c r="J24" s="35"/>
      <c r="K24" s="35"/>
      <c r="L24" s="35"/>
      <c r="M24" s="35"/>
      <c r="O24" s="35">
        <f t="shared" ca="1" si="4"/>
        <v>1.7775161405089137E-2</v>
      </c>
      <c r="P24" s="35"/>
      <c r="Q24" s="45">
        <f t="shared" si="5"/>
        <v>25078.995999999999</v>
      </c>
      <c r="R24" s="45"/>
      <c r="S24" s="45"/>
      <c r="T24" s="45"/>
    </row>
    <row r="25" spans="1:21" ht="12.75" customHeight="1">
      <c r="A25" s="63" t="s">
        <v>84</v>
      </c>
      <c r="B25" s="64" t="s">
        <v>40</v>
      </c>
      <c r="C25" s="63">
        <v>41900.535000000003</v>
      </c>
      <c r="D25" s="63" t="s">
        <v>61</v>
      </c>
      <c r="E25" s="35">
        <f t="shared" si="0"/>
        <v>-1266.5121544183173</v>
      </c>
      <c r="F25" s="35">
        <f t="shared" si="1"/>
        <v>-1266.5</v>
      </c>
      <c r="G25" s="35">
        <f t="shared" si="2"/>
        <v>-2.5017499996465631E-2</v>
      </c>
      <c r="H25" s="35"/>
      <c r="I25" s="35">
        <f t="shared" si="3"/>
        <v>-2.5017499996465631E-2</v>
      </c>
      <c r="J25" s="35"/>
      <c r="K25" s="35"/>
      <c r="L25" s="35"/>
      <c r="M25" s="35"/>
      <c r="O25" s="35">
        <f t="shared" ca="1" si="4"/>
        <v>1.6604666166042264E-2</v>
      </c>
      <c r="P25" s="35"/>
      <c r="Q25" s="45">
        <f t="shared" si="5"/>
        <v>26882.035000000003</v>
      </c>
      <c r="R25" s="45"/>
      <c r="S25" s="45"/>
      <c r="T25" s="45"/>
    </row>
    <row r="26" spans="1:21" ht="12.75" customHeight="1">
      <c r="A26" s="63" t="s">
        <v>84</v>
      </c>
      <c r="B26" s="64" t="s">
        <v>62</v>
      </c>
      <c r="C26" s="63">
        <v>41959.248</v>
      </c>
      <c r="D26" s="63" t="s">
        <v>61</v>
      </c>
      <c r="E26" s="35">
        <f t="shared" si="0"/>
        <v>-1237.9872273545459</v>
      </c>
      <c r="F26" s="35">
        <f t="shared" si="1"/>
        <v>-1238</v>
      </c>
      <c r="G26" s="35">
        <f t="shared" si="2"/>
        <v>2.629000000160886E-2</v>
      </c>
      <c r="H26" s="35"/>
      <c r="I26" s="35">
        <f t="shared" si="3"/>
        <v>2.629000000160886E-2</v>
      </c>
      <c r="J26" s="35"/>
      <c r="K26" s="35"/>
      <c r="L26" s="35"/>
      <c r="M26" s="35"/>
      <c r="O26" s="35">
        <f t="shared" ca="1" si="4"/>
        <v>1.6566584985319849E-2</v>
      </c>
      <c r="P26" s="35"/>
      <c r="Q26" s="45">
        <f t="shared" si="5"/>
        <v>26940.748</v>
      </c>
      <c r="R26" s="45"/>
      <c r="S26" s="45"/>
      <c r="T26" s="45"/>
    </row>
    <row r="27" spans="1:21" ht="12.75" customHeight="1">
      <c r="A27" s="33" t="s">
        <v>60</v>
      </c>
      <c r="B27" s="34" t="s">
        <v>40</v>
      </c>
      <c r="C27" s="33">
        <v>42919.49</v>
      </c>
      <c r="D27" s="32" t="s">
        <v>61</v>
      </c>
      <c r="E27">
        <f t="shared" si="0"/>
        <v>-771.46647362757233</v>
      </c>
      <c r="F27">
        <f t="shared" si="1"/>
        <v>-771.5</v>
      </c>
      <c r="O27">
        <f t="shared" ca="1" si="4"/>
        <v>1.5943256185073994E-2</v>
      </c>
      <c r="Q27" s="2">
        <f t="shared" si="5"/>
        <v>27900.989999999998</v>
      </c>
      <c r="R27" s="2"/>
      <c r="S27" s="2"/>
      <c r="T27" s="2"/>
      <c r="U27">
        <f>+C27-(C$7+F27*C$8)</f>
        <v>6.9007500002044253E-2</v>
      </c>
    </row>
    <row r="28" spans="1:21" ht="12.75" customHeight="1">
      <c r="A28" s="33" t="s">
        <v>60</v>
      </c>
      <c r="B28" s="34" t="s">
        <v>62</v>
      </c>
      <c r="C28" s="33">
        <v>42922.51</v>
      </c>
      <c r="D28" s="32" t="s">
        <v>61</v>
      </c>
      <c r="E28">
        <f t="shared" si="0"/>
        <v>-769.9992469531951</v>
      </c>
      <c r="F28">
        <f t="shared" si="1"/>
        <v>-770</v>
      </c>
      <c r="G28">
        <f>+C28-(C$7+F28*C$8)</f>
        <v>1.5500000008614734E-3</v>
      </c>
      <c r="I28">
        <f>G28</f>
        <v>1.5500000008614734E-3</v>
      </c>
      <c r="O28">
        <f t="shared" ca="1" si="4"/>
        <v>1.5941251912404395E-2</v>
      </c>
      <c r="Q28" s="2">
        <f t="shared" si="5"/>
        <v>27904.010000000002</v>
      </c>
      <c r="R28" s="2"/>
      <c r="S28" s="2"/>
      <c r="T28" s="2"/>
    </row>
    <row r="29" spans="1:21" ht="12.75" customHeight="1">
      <c r="A29" s="33" t="s">
        <v>60</v>
      </c>
      <c r="B29" s="34" t="s">
        <v>40</v>
      </c>
      <c r="C29" s="33">
        <v>42991.49</v>
      </c>
      <c r="D29" s="32" t="s">
        <v>61</v>
      </c>
      <c r="E29">
        <f t="shared" si="0"/>
        <v>-736.48623503319493</v>
      </c>
      <c r="F29">
        <f t="shared" si="1"/>
        <v>-736.5</v>
      </c>
      <c r="O29">
        <f t="shared" ca="1" si="4"/>
        <v>1.589648982278331E-2</v>
      </c>
      <c r="Q29" s="2">
        <f t="shared" si="5"/>
        <v>27972.989999999998</v>
      </c>
      <c r="R29" s="2"/>
      <c r="S29" s="2"/>
      <c r="T29" s="2"/>
      <c r="U29">
        <f>+C29-(C$7+F29*C$8)</f>
        <v>2.8332499998214189E-2</v>
      </c>
    </row>
    <row r="30" spans="1:21" ht="12.75" customHeight="1">
      <c r="A30" s="33" t="s">
        <v>60</v>
      </c>
      <c r="B30" s="34" t="s">
        <v>62</v>
      </c>
      <c r="C30" s="33">
        <v>42994.559999999998</v>
      </c>
      <c r="D30" s="32" t="s">
        <v>61</v>
      </c>
      <c r="E30">
        <f t="shared" si="0"/>
        <v>-734.99471652646264</v>
      </c>
      <c r="F30">
        <f t="shared" si="1"/>
        <v>-735</v>
      </c>
      <c r="O30">
        <f t="shared" ca="1" si="4"/>
        <v>1.5894485550113708E-2</v>
      </c>
      <c r="Q30" s="2">
        <f t="shared" si="5"/>
        <v>27976.059999999998</v>
      </c>
      <c r="R30" s="2"/>
      <c r="S30" s="2"/>
      <c r="T30" s="2"/>
      <c r="U30">
        <f>+C30-(C$7+F30*C$8)</f>
        <v>1.0874999999941792E-2</v>
      </c>
    </row>
    <row r="31" spans="1:21" ht="12.75" customHeight="1">
      <c r="A31" s="63" t="s">
        <v>119</v>
      </c>
      <c r="B31" s="64" t="s">
        <v>62</v>
      </c>
      <c r="C31" s="63">
        <v>43109.79</v>
      </c>
      <c r="D31" s="63" t="s">
        <v>61</v>
      </c>
      <c r="E31" s="35">
        <f t="shared" si="0"/>
        <v>-679.01175967604286</v>
      </c>
      <c r="F31" s="35">
        <f t="shared" si="1"/>
        <v>-679</v>
      </c>
      <c r="G31" s="35">
        <f t="shared" ref="G31:G41" si="6">+C31-(C$7+F31*C$8)</f>
        <v>-2.420499999425374E-2</v>
      </c>
      <c r="H31" s="35"/>
      <c r="I31" s="35">
        <f t="shared" ref="I31:I41" si="7">+G31</f>
        <v>-2.420499999425374E-2</v>
      </c>
      <c r="J31" s="35"/>
      <c r="K31" s="35"/>
      <c r="L31" s="35"/>
      <c r="M31" s="35"/>
      <c r="O31" s="35">
        <f t="shared" ca="1" si="4"/>
        <v>1.5819659370448613E-2</v>
      </c>
      <c r="P31" s="35"/>
      <c r="Q31" s="45">
        <f t="shared" si="5"/>
        <v>28091.29</v>
      </c>
      <c r="R31" s="45"/>
      <c r="S31" s="45"/>
      <c r="T31" s="45"/>
    </row>
    <row r="32" spans="1:21" ht="12.75" customHeight="1">
      <c r="A32" s="63" t="s">
        <v>124</v>
      </c>
      <c r="B32" s="64" t="s">
        <v>62</v>
      </c>
      <c r="C32" s="63">
        <v>43198.317000000003</v>
      </c>
      <c r="D32" s="63" t="s">
        <v>61</v>
      </c>
      <c r="E32" s="35">
        <f t="shared" si="0"/>
        <v>-636.00209881431351</v>
      </c>
      <c r="F32" s="35">
        <f t="shared" si="1"/>
        <v>-636</v>
      </c>
      <c r="G32" s="35">
        <f t="shared" si="6"/>
        <v>-4.3199999927310273E-3</v>
      </c>
      <c r="H32" s="35"/>
      <c r="I32" s="35">
        <f t="shared" si="7"/>
        <v>-4.3199999927310273E-3</v>
      </c>
      <c r="J32" s="35"/>
      <c r="K32" s="35"/>
      <c r="L32" s="35"/>
      <c r="M32" s="35"/>
      <c r="O32" s="35">
        <f t="shared" ca="1" si="4"/>
        <v>1.5762203553920055E-2</v>
      </c>
      <c r="P32" s="35"/>
      <c r="Q32" s="45">
        <f t="shared" si="5"/>
        <v>28179.817000000003</v>
      </c>
      <c r="R32" s="45"/>
      <c r="S32" s="45"/>
      <c r="T32" s="45"/>
    </row>
    <row r="33" spans="1:30" ht="12.75" customHeight="1">
      <c r="A33" s="63" t="s">
        <v>119</v>
      </c>
      <c r="B33" s="64" t="s">
        <v>62</v>
      </c>
      <c r="C33" s="63">
        <v>43200.35</v>
      </c>
      <c r="D33" s="63" t="s">
        <v>61</v>
      </c>
      <c r="E33" s="35">
        <f t="shared" si="0"/>
        <v>-635.01439291067152</v>
      </c>
      <c r="F33" s="35">
        <f t="shared" si="1"/>
        <v>-635</v>
      </c>
      <c r="G33" s="35">
        <f t="shared" si="6"/>
        <v>-2.9625000002852175E-2</v>
      </c>
      <c r="H33" s="35"/>
      <c r="I33" s="35">
        <f t="shared" si="7"/>
        <v>-2.9625000002852175E-2</v>
      </c>
      <c r="J33" s="35"/>
      <c r="K33" s="35"/>
      <c r="L33" s="35"/>
      <c r="M33" s="35"/>
      <c r="O33" s="35">
        <f t="shared" ca="1" si="4"/>
        <v>1.576086737214032E-2</v>
      </c>
      <c r="P33" s="35"/>
      <c r="Q33" s="45">
        <f t="shared" si="5"/>
        <v>28181.85</v>
      </c>
      <c r="R33" s="45"/>
      <c r="S33" s="45"/>
      <c r="T33" s="45"/>
    </row>
    <row r="34" spans="1:30" ht="12.75" customHeight="1">
      <c r="A34" s="63" t="s">
        <v>131</v>
      </c>
      <c r="B34" s="64" t="s">
        <v>40</v>
      </c>
      <c r="C34" s="63">
        <v>43306.368000000002</v>
      </c>
      <c r="D34" s="63" t="s">
        <v>61</v>
      </c>
      <c r="E34" s="35">
        <f t="shared" si="0"/>
        <v>-583.50696325374327</v>
      </c>
      <c r="F34" s="35">
        <f t="shared" si="1"/>
        <v>-583.5</v>
      </c>
      <c r="G34" s="35">
        <f t="shared" si="6"/>
        <v>-1.4332499995362014E-2</v>
      </c>
      <c r="H34" s="35"/>
      <c r="I34" s="35">
        <f t="shared" si="7"/>
        <v>-1.4332499995362014E-2</v>
      </c>
      <c r="J34" s="35"/>
      <c r="K34" s="35"/>
      <c r="L34" s="35"/>
      <c r="M34" s="35"/>
      <c r="O34" s="35">
        <f t="shared" ca="1" si="4"/>
        <v>1.5692054010484027E-2</v>
      </c>
      <c r="P34" s="35"/>
      <c r="Q34" s="45">
        <f t="shared" si="5"/>
        <v>28287.868000000002</v>
      </c>
      <c r="R34" s="45"/>
      <c r="S34" s="45"/>
      <c r="T34" s="45"/>
    </row>
    <row r="35" spans="1:30" ht="12.75" customHeight="1">
      <c r="A35" s="63" t="s">
        <v>131</v>
      </c>
      <c r="B35" s="64" t="s">
        <v>62</v>
      </c>
      <c r="C35" s="63">
        <v>43307.39</v>
      </c>
      <c r="D35" s="63" t="s">
        <v>61</v>
      </c>
      <c r="E35" s="35">
        <f t="shared" si="0"/>
        <v>-583.0104382003633</v>
      </c>
      <c r="F35" s="35">
        <f t="shared" si="1"/>
        <v>-583</v>
      </c>
      <c r="G35" s="35">
        <f t="shared" si="6"/>
        <v>-2.1484999997483101E-2</v>
      </c>
      <c r="H35" s="35"/>
      <c r="I35" s="35">
        <f t="shared" si="7"/>
        <v>-2.1484999997483101E-2</v>
      </c>
      <c r="J35" s="35"/>
      <c r="K35" s="35"/>
      <c r="L35" s="35"/>
      <c r="M35" s="35"/>
      <c r="O35" s="35">
        <f t="shared" ca="1" si="4"/>
        <v>1.569138591959416E-2</v>
      </c>
      <c r="P35" s="35"/>
      <c r="Q35" s="45">
        <f t="shared" si="5"/>
        <v>28288.89</v>
      </c>
      <c r="R35" s="45"/>
      <c r="S35" s="45"/>
      <c r="T35" s="45"/>
    </row>
    <row r="36" spans="1:30" ht="12.75" customHeight="1">
      <c r="A36" s="63" t="s">
        <v>119</v>
      </c>
      <c r="B36" s="64" t="s">
        <v>40</v>
      </c>
      <c r="C36" s="63">
        <v>43308.394999999997</v>
      </c>
      <c r="D36" s="63" t="s">
        <v>61</v>
      </c>
      <c r="E36" s="35">
        <f t="shared" si="0"/>
        <v>-582.52217236998479</v>
      </c>
      <c r="F36" s="35">
        <f t="shared" si="1"/>
        <v>-582.5</v>
      </c>
      <c r="G36" s="35">
        <f t="shared" si="6"/>
        <v>-4.5637499999429565E-2</v>
      </c>
      <c r="H36" s="35"/>
      <c r="I36" s="35">
        <f t="shared" si="7"/>
        <v>-4.5637499999429565E-2</v>
      </c>
      <c r="J36" s="35"/>
      <c r="K36" s="35"/>
      <c r="L36" s="35"/>
      <c r="M36" s="35"/>
      <c r="O36" s="35">
        <f t="shared" ca="1" si="4"/>
        <v>1.5690717828704293E-2</v>
      </c>
      <c r="P36" s="35"/>
      <c r="Q36" s="45">
        <f t="shared" si="5"/>
        <v>28289.894999999997</v>
      </c>
      <c r="R36" s="45"/>
      <c r="S36" s="45"/>
      <c r="T36" s="45"/>
    </row>
    <row r="37" spans="1:30" ht="12.75" customHeight="1">
      <c r="A37" s="63" t="s">
        <v>119</v>
      </c>
      <c r="B37" s="64" t="s">
        <v>62</v>
      </c>
      <c r="C37" s="63">
        <v>43342.351000000002</v>
      </c>
      <c r="D37" s="63" t="s">
        <v>61</v>
      </c>
      <c r="E37" s="35">
        <f t="shared" si="0"/>
        <v>-566.02510317955591</v>
      </c>
      <c r="F37" s="35">
        <f t="shared" si="1"/>
        <v>-566</v>
      </c>
      <c r="G37" s="35">
        <f t="shared" si="6"/>
        <v>-5.1669999993464444E-2</v>
      </c>
      <c r="H37" s="35"/>
      <c r="I37" s="35">
        <f t="shared" si="7"/>
        <v>-5.1669999993464444E-2</v>
      </c>
      <c r="J37" s="35"/>
      <c r="K37" s="35"/>
      <c r="L37" s="35"/>
      <c r="M37" s="35"/>
      <c r="O37" s="35">
        <f t="shared" ca="1" si="4"/>
        <v>1.5668670829338684E-2</v>
      </c>
      <c r="P37" s="35"/>
      <c r="Q37" s="45">
        <f t="shared" si="5"/>
        <v>28323.851000000002</v>
      </c>
      <c r="R37" s="45"/>
      <c r="S37" s="45"/>
      <c r="T37" s="45"/>
    </row>
    <row r="38" spans="1:30" ht="12.75" customHeight="1">
      <c r="A38" s="63" t="s">
        <v>119</v>
      </c>
      <c r="B38" s="64" t="s">
        <v>40</v>
      </c>
      <c r="C38" s="63">
        <v>43343.385000000002</v>
      </c>
      <c r="D38" s="63" t="s">
        <v>61</v>
      </c>
      <c r="E38" s="35">
        <f t="shared" si="0"/>
        <v>-565.52274808640902</v>
      </c>
      <c r="F38" s="35">
        <f t="shared" si="1"/>
        <v>-565.5</v>
      </c>
      <c r="G38" s="35">
        <f t="shared" si="6"/>
        <v>-4.6822499993140809E-2</v>
      </c>
      <c r="H38" s="35"/>
      <c r="I38" s="35">
        <f t="shared" si="7"/>
        <v>-4.6822499993140809E-2</v>
      </c>
      <c r="J38" s="35"/>
      <c r="K38" s="35"/>
      <c r="L38" s="35"/>
      <c r="M38" s="35"/>
      <c r="O38" s="35">
        <f t="shared" ca="1" si="4"/>
        <v>1.5668002738448816E-2</v>
      </c>
      <c r="P38" s="35"/>
      <c r="Q38" s="45">
        <f t="shared" si="5"/>
        <v>28324.885000000002</v>
      </c>
      <c r="R38" s="45"/>
      <c r="S38" s="45"/>
      <c r="T38" s="45"/>
    </row>
    <row r="39" spans="1:30" ht="12.75" customHeight="1">
      <c r="A39" s="63" t="s">
        <v>119</v>
      </c>
      <c r="B39" s="64" t="s">
        <v>40</v>
      </c>
      <c r="C39" s="63">
        <v>43343.483999999997</v>
      </c>
      <c r="D39" s="63" t="s">
        <v>61</v>
      </c>
      <c r="E39" s="35">
        <f t="shared" si="0"/>
        <v>-565.47465025834435</v>
      </c>
      <c r="F39" s="35">
        <f t="shared" si="1"/>
        <v>-565.5</v>
      </c>
      <c r="G39" s="35">
        <f t="shared" si="6"/>
        <v>5.2177500001562294E-2</v>
      </c>
      <c r="H39" s="35"/>
      <c r="I39" s="35">
        <f t="shared" si="7"/>
        <v>5.2177500001562294E-2</v>
      </c>
      <c r="J39" s="35"/>
      <c r="K39" s="35"/>
      <c r="L39" s="35"/>
      <c r="M39" s="35"/>
      <c r="O39" s="35">
        <f t="shared" ca="1" si="4"/>
        <v>1.5668002738448816E-2</v>
      </c>
      <c r="P39" s="35"/>
      <c r="Q39" s="45">
        <f t="shared" si="5"/>
        <v>28324.983999999997</v>
      </c>
      <c r="R39" s="45"/>
      <c r="S39" s="45"/>
      <c r="T39" s="45"/>
    </row>
    <row r="40" spans="1:30" ht="12.75" customHeight="1">
      <c r="A40" s="63" t="s">
        <v>119</v>
      </c>
      <c r="B40" s="64" t="s">
        <v>62</v>
      </c>
      <c r="C40" s="63">
        <v>43344.423000000003</v>
      </c>
      <c r="D40" s="63" t="s">
        <v>61</v>
      </c>
      <c r="E40" s="35">
        <f t="shared" si="0"/>
        <v>-565.01844964667328</v>
      </c>
      <c r="F40" s="35">
        <f t="shared" si="1"/>
        <v>-565</v>
      </c>
      <c r="G40" s="35">
        <f t="shared" si="6"/>
        <v>-3.7974999992002267E-2</v>
      </c>
      <c r="H40" s="35"/>
      <c r="I40" s="35">
        <f t="shared" si="7"/>
        <v>-3.7974999992002267E-2</v>
      </c>
      <c r="J40" s="35"/>
      <c r="K40" s="35"/>
      <c r="L40" s="35"/>
      <c r="M40" s="35"/>
      <c r="O40" s="35">
        <f t="shared" ca="1" si="4"/>
        <v>1.5667334647558949E-2</v>
      </c>
      <c r="P40" s="35"/>
      <c r="Q40" s="45">
        <f t="shared" si="5"/>
        <v>28325.923000000003</v>
      </c>
      <c r="R40" s="45"/>
      <c r="S40" s="45"/>
      <c r="T40" s="45"/>
    </row>
    <row r="41" spans="1:30" ht="12.75" customHeight="1">
      <c r="A41" s="63" t="s">
        <v>131</v>
      </c>
      <c r="B41" s="64" t="s">
        <v>62</v>
      </c>
      <c r="C41" s="63">
        <v>43344.476000000002</v>
      </c>
      <c r="D41" s="63" t="s">
        <v>61</v>
      </c>
      <c r="E41" s="35">
        <f t="shared" si="0"/>
        <v>-564.99270030437458</v>
      </c>
      <c r="F41" s="35">
        <f t="shared" si="1"/>
        <v>-565</v>
      </c>
      <c r="G41" s="35">
        <f t="shared" si="6"/>
        <v>1.5025000007881317E-2</v>
      </c>
      <c r="H41" s="35"/>
      <c r="I41" s="35">
        <f t="shared" si="7"/>
        <v>1.5025000007881317E-2</v>
      </c>
      <c r="J41" s="35"/>
      <c r="K41" s="35"/>
      <c r="L41" s="35"/>
      <c r="M41" s="35"/>
      <c r="O41" s="35">
        <f t="shared" ca="1" si="4"/>
        <v>1.5667334647558949E-2</v>
      </c>
      <c r="P41" s="35"/>
      <c r="Q41" s="45">
        <f t="shared" si="5"/>
        <v>28325.976000000002</v>
      </c>
      <c r="R41" s="45"/>
      <c r="S41" s="45"/>
      <c r="T41" s="45"/>
    </row>
    <row r="42" spans="1:30" ht="12.75" customHeight="1">
      <c r="A42" s="35" t="s">
        <v>31</v>
      </c>
      <c r="B42" s="38"/>
      <c r="C42" s="36">
        <v>43348.482000000004</v>
      </c>
      <c r="D42" s="25" t="s">
        <v>43</v>
      </c>
      <c r="E42">
        <f t="shared" si="0"/>
        <v>-563.04643869591462</v>
      </c>
      <c r="F42">
        <f t="shared" si="1"/>
        <v>-563</v>
      </c>
      <c r="I42" s="7"/>
      <c r="O42">
        <f t="shared" ca="1" si="4"/>
        <v>1.5664662283999483E-2</v>
      </c>
      <c r="Q42" s="2">
        <f t="shared" si="5"/>
        <v>28329.982000000004</v>
      </c>
      <c r="R42" s="2"/>
      <c r="S42" s="2"/>
      <c r="T42" s="2"/>
      <c r="U42">
        <f>+C42-(C$7+F42*C$8)</f>
        <v>-9.5584999995480757E-2</v>
      </c>
      <c r="AD42">
        <v>9</v>
      </c>
    </row>
    <row r="43" spans="1:30" ht="12.75" customHeight="1">
      <c r="A43" s="63" t="s">
        <v>159</v>
      </c>
      <c r="B43" s="64" t="s">
        <v>40</v>
      </c>
      <c r="C43" s="63">
        <v>43384.482000000004</v>
      </c>
      <c r="D43" s="63" t="s">
        <v>61</v>
      </c>
      <c r="E43" s="35">
        <f t="shared" si="0"/>
        <v>-545.55631939872592</v>
      </c>
      <c r="F43" s="35">
        <f t="shared" si="1"/>
        <v>-545.5</v>
      </c>
      <c r="G43" s="35">
        <f t="shared" ref="G43:G89" si="8">+C43-(C$7+F43*C$8)</f>
        <v>-0.11592249999375781</v>
      </c>
      <c r="H43" s="35"/>
      <c r="I43" s="35">
        <f t="shared" ref="I43:I59" si="9">+G43</f>
        <v>-0.11592249999375781</v>
      </c>
      <c r="J43" s="35"/>
      <c r="K43" s="35"/>
      <c r="L43" s="35"/>
      <c r="M43" s="35"/>
      <c r="O43" s="35">
        <f t="shared" ca="1" si="4"/>
        <v>1.5641279102854139E-2</v>
      </c>
      <c r="P43" s="35"/>
      <c r="Q43" s="45">
        <f t="shared" si="5"/>
        <v>28365.982000000004</v>
      </c>
      <c r="R43" s="45"/>
      <c r="S43" s="45"/>
      <c r="T43" s="45"/>
    </row>
    <row r="44" spans="1:30" ht="12.75" customHeight="1">
      <c r="A44" s="63" t="s">
        <v>119</v>
      </c>
      <c r="B44" s="64" t="s">
        <v>62</v>
      </c>
      <c r="C44" s="63">
        <v>43406.216</v>
      </c>
      <c r="D44" s="63" t="s">
        <v>61</v>
      </c>
      <c r="E44" s="35">
        <f t="shared" si="0"/>
        <v>-534.99714570969695</v>
      </c>
      <c r="F44" s="35">
        <f t="shared" si="1"/>
        <v>-535</v>
      </c>
      <c r="G44" s="35">
        <f t="shared" si="8"/>
        <v>5.8750000025611371E-3</v>
      </c>
      <c r="H44" s="35"/>
      <c r="I44" s="35">
        <f t="shared" si="9"/>
        <v>5.8750000025611371E-3</v>
      </c>
      <c r="J44" s="35"/>
      <c r="K44" s="35"/>
      <c r="L44" s="35"/>
      <c r="M44" s="35"/>
      <c r="O44" s="35">
        <f t="shared" ca="1" si="4"/>
        <v>1.5627249194166935E-2</v>
      </c>
      <c r="P44" s="35"/>
      <c r="Q44" s="45">
        <f t="shared" si="5"/>
        <v>28387.716</v>
      </c>
      <c r="R44" s="45"/>
      <c r="S44" s="45"/>
      <c r="T44" s="45"/>
    </row>
    <row r="45" spans="1:30" ht="12.75" customHeight="1">
      <c r="A45" s="63" t="s">
        <v>119</v>
      </c>
      <c r="B45" s="64" t="s">
        <v>40</v>
      </c>
      <c r="C45" s="63">
        <v>43407.205000000002</v>
      </c>
      <c r="D45" s="63" t="s">
        <v>61</v>
      </c>
      <c r="E45" s="35">
        <f t="shared" si="0"/>
        <v>-534.51665326567081</v>
      </c>
      <c r="F45" s="35">
        <f t="shared" si="1"/>
        <v>-534.5</v>
      </c>
      <c r="G45" s="35">
        <f t="shared" si="8"/>
        <v>-3.4277499995368998E-2</v>
      </c>
      <c r="H45" s="35"/>
      <c r="I45" s="35">
        <f t="shared" si="9"/>
        <v>-3.4277499995368998E-2</v>
      </c>
      <c r="J45" s="35"/>
      <c r="K45" s="35"/>
      <c r="L45" s="35"/>
      <c r="M45" s="35"/>
      <c r="O45" s="35">
        <f t="shared" ca="1" si="4"/>
        <v>1.5626581103277068E-2</v>
      </c>
      <c r="P45" s="35"/>
      <c r="Q45" s="45">
        <f t="shared" si="5"/>
        <v>28388.705000000002</v>
      </c>
      <c r="R45" s="45"/>
      <c r="S45" s="45"/>
      <c r="T45" s="45"/>
    </row>
    <row r="46" spans="1:30" ht="12.75" customHeight="1">
      <c r="A46" s="63" t="s">
        <v>119</v>
      </c>
      <c r="B46" s="64" t="s">
        <v>40</v>
      </c>
      <c r="C46" s="63">
        <v>43409.262999999999</v>
      </c>
      <c r="D46" s="63" t="s">
        <v>61</v>
      </c>
      <c r="E46" s="35">
        <f t="shared" si="0"/>
        <v>-533.51680144584952</v>
      </c>
      <c r="F46" s="35">
        <f t="shared" si="1"/>
        <v>-533.5</v>
      </c>
      <c r="G46" s="35">
        <f t="shared" si="8"/>
        <v>-3.4582499996758997E-2</v>
      </c>
      <c r="H46" s="35"/>
      <c r="I46" s="35">
        <f t="shared" si="9"/>
        <v>-3.4582499996758997E-2</v>
      </c>
      <c r="J46" s="35"/>
      <c r="K46" s="35"/>
      <c r="L46" s="35"/>
      <c r="M46" s="35"/>
      <c r="O46" s="35">
        <f t="shared" ca="1" si="4"/>
        <v>1.5625244921497333E-2</v>
      </c>
      <c r="P46" s="35"/>
      <c r="Q46" s="45">
        <f t="shared" si="5"/>
        <v>28390.762999999999</v>
      </c>
      <c r="R46" s="45"/>
      <c r="S46" s="45"/>
      <c r="T46" s="45"/>
    </row>
    <row r="47" spans="1:30" ht="12.75" customHeight="1">
      <c r="A47" s="63" t="s">
        <v>131</v>
      </c>
      <c r="B47" s="64" t="s">
        <v>62</v>
      </c>
      <c r="C47" s="63">
        <v>43410.315000000002</v>
      </c>
      <c r="D47" s="63" t="s">
        <v>61</v>
      </c>
      <c r="E47" s="35">
        <f t="shared" si="0"/>
        <v>-533.0057012930522</v>
      </c>
      <c r="F47" s="35">
        <f t="shared" si="1"/>
        <v>-533</v>
      </c>
      <c r="G47" s="35">
        <f t="shared" si="8"/>
        <v>-1.173499999276828E-2</v>
      </c>
      <c r="H47" s="35"/>
      <c r="I47" s="35">
        <f t="shared" si="9"/>
        <v>-1.173499999276828E-2</v>
      </c>
      <c r="J47" s="35"/>
      <c r="K47" s="35"/>
      <c r="L47" s="35"/>
      <c r="M47" s="35"/>
      <c r="O47" s="35">
        <f t="shared" ca="1" si="4"/>
        <v>1.5624576830607466E-2</v>
      </c>
      <c r="P47" s="35"/>
      <c r="Q47" s="45">
        <f t="shared" si="5"/>
        <v>28391.815000000002</v>
      </c>
      <c r="R47" s="45"/>
      <c r="S47" s="45"/>
      <c r="T47" s="45"/>
    </row>
    <row r="48" spans="1:30" ht="12.75" customHeight="1">
      <c r="A48" s="63" t="s">
        <v>119</v>
      </c>
      <c r="B48" s="64" t="s">
        <v>40</v>
      </c>
      <c r="C48" s="63">
        <v>43411.32</v>
      </c>
      <c r="D48" s="63" t="s">
        <v>61</v>
      </c>
      <c r="E48" s="35">
        <f t="shared" si="0"/>
        <v>-532.51743546267369</v>
      </c>
      <c r="F48" s="35">
        <f t="shared" si="1"/>
        <v>-532.5</v>
      </c>
      <c r="G48" s="35">
        <f t="shared" si="8"/>
        <v>-3.5887500001990702E-2</v>
      </c>
      <c r="H48" s="35"/>
      <c r="I48" s="35">
        <f t="shared" si="9"/>
        <v>-3.5887500001990702E-2</v>
      </c>
      <c r="J48" s="35"/>
      <c r="K48" s="35"/>
      <c r="L48" s="35"/>
      <c r="M48" s="35"/>
      <c r="O48" s="35">
        <f t="shared" ca="1" si="4"/>
        <v>1.5623908739717599E-2</v>
      </c>
      <c r="P48" s="35"/>
      <c r="Q48" s="45">
        <f t="shared" si="5"/>
        <v>28392.82</v>
      </c>
      <c r="R48" s="45"/>
      <c r="S48" s="45"/>
      <c r="T48" s="45"/>
    </row>
    <row r="49" spans="1:23" ht="12.75" customHeight="1">
      <c r="A49" s="63" t="s">
        <v>179</v>
      </c>
      <c r="B49" s="64" t="s">
        <v>40</v>
      </c>
      <c r="C49" s="63">
        <v>43411.358999999997</v>
      </c>
      <c r="D49" s="63" t="s">
        <v>61</v>
      </c>
      <c r="E49" s="35">
        <f t="shared" si="0"/>
        <v>-532.49848783343646</v>
      </c>
      <c r="F49" s="35">
        <f t="shared" si="1"/>
        <v>-532.5</v>
      </c>
      <c r="G49" s="35">
        <f t="shared" si="8"/>
        <v>3.1124999950407073E-3</v>
      </c>
      <c r="H49" s="35"/>
      <c r="I49" s="35">
        <f t="shared" si="9"/>
        <v>3.1124999950407073E-3</v>
      </c>
      <c r="J49" s="35"/>
      <c r="K49" s="35"/>
      <c r="L49" s="35"/>
      <c r="M49" s="35"/>
      <c r="O49" s="35">
        <f t="shared" ca="1" si="4"/>
        <v>1.5623908739717599E-2</v>
      </c>
      <c r="P49" s="35"/>
      <c r="Q49" s="45">
        <f t="shared" si="5"/>
        <v>28392.858999999997</v>
      </c>
      <c r="R49" s="45"/>
      <c r="S49" s="45"/>
      <c r="T49" s="45"/>
    </row>
    <row r="50" spans="1:23" ht="12.75" customHeight="1">
      <c r="A50" s="63" t="s">
        <v>119</v>
      </c>
      <c r="B50" s="64" t="s">
        <v>62</v>
      </c>
      <c r="C50" s="63">
        <v>43412.35</v>
      </c>
      <c r="D50" s="63" t="s">
        <v>61</v>
      </c>
      <c r="E50" s="35">
        <f t="shared" si="0"/>
        <v>-532.01702371611577</v>
      </c>
      <c r="F50" s="35">
        <f t="shared" si="1"/>
        <v>-532</v>
      </c>
      <c r="G50" s="35">
        <f t="shared" si="8"/>
        <v>-3.5040000002481975E-2</v>
      </c>
      <c r="H50" s="35"/>
      <c r="I50" s="35">
        <f t="shared" si="9"/>
        <v>-3.5040000002481975E-2</v>
      </c>
      <c r="J50" s="35"/>
      <c r="K50" s="35"/>
      <c r="L50" s="35"/>
      <c r="M50" s="35"/>
      <c r="O50" s="35">
        <f t="shared" ca="1" si="4"/>
        <v>1.5623240648827733E-2</v>
      </c>
      <c r="P50" s="35"/>
      <c r="Q50" s="45">
        <f t="shared" si="5"/>
        <v>28393.85</v>
      </c>
      <c r="R50" s="45"/>
      <c r="S50" s="45"/>
      <c r="T50" s="45"/>
    </row>
    <row r="51" spans="1:23" ht="12.75" customHeight="1">
      <c r="A51" s="63" t="s">
        <v>119</v>
      </c>
      <c r="B51" s="64" t="s">
        <v>62</v>
      </c>
      <c r="C51" s="63">
        <v>43414.408000000003</v>
      </c>
      <c r="D51" s="63" t="s">
        <v>61</v>
      </c>
      <c r="E51" s="35">
        <f t="shared" si="0"/>
        <v>-531.01717189629096</v>
      </c>
      <c r="F51" s="35">
        <f t="shared" si="1"/>
        <v>-531</v>
      </c>
      <c r="G51" s="35">
        <f t="shared" si="8"/>
        <v>-3.5344999996596016E-2</v>
      </c>
      <c r="H51" s="35"/>
      <c r="I51" s="35">
        <f t="shared" si="9"/>
        <v>-3.5344999996596016E-2</v>
      </c>
      <c r="J51" s="35"/>
      <c r="K51" s="35"/>
      <c r="L51" s="35"/>
      <c r="M51" s="35"/>
      <c r="O51" s="35">
        <f t="shared" ca="1" si="4"/>
        <v>1.5621904467047998E-2</v>
      </c>
      <c r="P51" s="35"/>
      <c r="Q51" s="45">
        <f t="shared" si="5"/>
        <v>28395.908000000003</v>
      </c>
      <c r="R51" s="45"/>
      <c r="S51" s="45"/>
      <c r="T51" s="45"/>
    </row>
    <row r="52" spans="1:23" ht="12.75" customHeight="1">
      <c r="A52" s="63" t="s">
        <v>131</v>
      </c>
      <c r="B52" s="64" t="s">
        <v>62</v>
      </c>
      <c r="C52" s="63">
        <v>43449.41</v>
      </c>
      <c r="D52" s="63" t="s">
        <v>61</v>
      </c>
      <c r="E52" s="35">
        <f t="shared" si="0"/>
        <v>-514.01191757295192</v>
      </c>
      <c r="F52" s="35">
        <f t="shared" si="1"/>
        <v>-514</v>
      </c>
      <c r="G52" s="35">
        <f t="shared" si="8"/>
        <v>-2.4529999995138496E-2</v>
      </c>
      <c r="H52" s="35"/>
      <c r="I52" s="35">
        <f t="shared" si="9"/>
        <v>-2.4529999995138496E-2</v>
      </c>
      <c r="J52" s="35"/>
      <c r="K52" s="35"/>
      <c r="L52" s="35"/>
      <c r="M52" s="35"/>
      <c r="O52" s="35">
        <f t="shared" ca="1" si="4"/>
        <v>1.5599189376792522E-2</v>
      </c>
      <c r="P52" s="35"/>
      <c r="Q52" s="45">
        <f t="shared" si="5"/>
        <v>28430.910000000003</v>
      </c>
      <c r="R52" s="45"/>
      <c r="S52" s="45"/>
      <c r="T52" s="45"/>
    </row>
    <row r="53" spans="1:23" ht="12.75" customHeight="1">
      <c r="A53" s="63" t="s">
        <v>119</v>
      </c>
      <c r="B53" s="64" t="s">
        <v>62</v>
      </c>
      <c r="C53" s="63">
        <v>43515.241000000002</v>
      </c>
      <c r="D53" s="63" t="s">
        <v>61</v>
      </c>
      <c r="E53" s="35">
        <f t="shared" ref="E53:E84" si="10">+(C53-C$7)/C$8</f>
        <v>-482.02880525480742</v>
      </c>
      <c r="F53" s="35">
        <f t="shared" ref="F53:F84" si="11">ROUND(2*E53,0)/2</f>
        <v>-482</v>
      </c>
      <c r="G53" s="35">
        <f t="shared" si="8"/>
        <v>-5.9289999997417908E-2</v>
      </c>
      <c r="H53" s="35"/>
      <c r="I53" s="35">
        <f t="shared" si="9"/>
        <v>-5.9289999997417908E-2</v>
      </c>
      <c r="J53" s="35"/>
      <c r="K53" s="35"/>
      <c r="L53" s="35"/>
      <c r="M53" s="35"/>
      <c r="O53" s="35">
        <f t="shared" ref="O53:O84" ca="1" si="12">+C$11+C$12*F53</f>
        <v>1.5556431559841039E-2</v>
      </c>
      <c r="P53" s="35"/>
      <c r="Q53" s="45">
        <f t="shared" ref="Q53:Q84" si="13">+C53-15018.5</f>
        <v>28496.741000000002</v>
      </c>
      <c r="R53" s="45"/>
      <c r="S53" s="45"/>
      <c r="T53" s="45"/>
    </row>
    <row r="54" spans="1:23" ht="12.75" customHeight="1">
      <c r="A54" s="63" t="s">
        <v>119</v>
      </c>
      <c r="B54" s="64" t="s">
        <v>40</v>
      </c>
      <c r="C54" s="63">
        <v>43516.29</v>
      </c>
      <c r="D54" s="63" t="s">
        <v>61</v>
      </c>
      <c r="E54" s="35">
        <f t="shared" si="10"/>
        <v>-481.51916261195367</v>
      </c>
      <c r="F54" s="35">
        <f t="shared" si="11"/>
        <v>-481.5</v>
      </c>
      <c r="G54" s="35">
        <f t="shared" si="8"/>
        <v>-3.944249999767635E-2</v>
      </c>
      <c r="H54" s="35"/>
      <c r="I54" s="35">
        <f t="shared" si="9"/>
        <v>-3.944249999767635E-2</v>
      </c>
      <c r="J54" s="35"/>
      <c r="K54" s="35"/>
      <c r="L54" s="35"/>
      <c r="M54" s="35"/>
      <c r="O54" s="35">
        <f t="shared" ca="1" si="12"/>
        <v>1.5555763468951172E-2</v>
      </c>
      <c r="P54" s="35"/>
      <c r="Q54" s="45">
        <f t="shared" si="13"/>
        <v>28497.79</v>
      </c>
      <c r="R54" s="45"/>
      <c r="S54" s="45"/>
      <c r="T54" s="45"/>
    </row>
    <row r="55" spans="1:23" ht="12.75" customHeight="1">
      <c r="A55" s="63" t="s">
        <v>179</v>
      </c>
      <c r="B55" s="64" t="s">
        <v>62</v>
      </c>
      <c r="C55" s="63">
        <v>43525.572</v>
      </c>
      <c r="D55" s="63" t="s">
        <v>61</v>
      </c>
      <c r="E55" s="35">
        <f t="shared" si="10"/>
        <v>-477.00962685316222</v>
      </c>
      <c r="F55" s="35">
        <f t="shared" si="11"/>
        <v>-477</v>
      </c>
      <c r="G55" s="35">
        <f t="shared" si="8"/>
        <v>-1.9814999999653082E-2</v>
      </c>
      <c r="H55" s="35"/>
      <c r="I55" s="35">
        <f t="shared" si="9"/>
        <v>-1.9814999999653082E-2</v>
      </c>
      <c r="J55" s="35"/>
      <c r="K55" s="35"/>
      <c r="L55" s="35"/>
      <c r="M55" s="35"/>
      <c r="O55" s="35">
        <f t="shared" ca="1" si="12"/>
        <v>1.5549750650942369E-2</v>
      </c>
      <c r="P55" s="35"/>
      <c r="Q55" s="45">
        <f t="shared" si="13"/>
        <v>28507.072</v>
      </c>
      <c r="R55" s="45"/>
      <c r="S55" s="45"/>
      <c r="T55" s="45"/>
    </row>
    <row r="56" spans="1:23" ht="12.75" customHeight="1">
      <c r="A56" s="63" t="s">
        <v>199</v>
      </c>
      <c r="B56" s="64" t="s">
        <v>62</v>
      </c>
      <c r="C56" s="63">
        <v>43700.546000000002</v>
      </c>
      <c r="D56" s="63" t="s">
        <v>61</v>
      </c>
      <c r="E56" s="35">
        <f t="shared" si="10"/>
        <v>-392.00084535576411</v>
      </c>
      <c r="F56" s="35">
        <f t="shared" si="11"/>
        <v>-392</v>
      </c>
      <c r="G56" s="35">
        <f t="shared" si="8"/>
        <v>-1.7399999924236909E-3</v>
      </c>
      <c r="H56" s="35"/>
      <c r="I56" s="35">
        <f t="shared" si="9"/>
        <v>-1.7399999924236909E-3</v>
      </c>
      <c r="J56" s="35"/>
      <c r="K56" s="35"/>
      <c r="L56" s="35"/>
      <c r="M56" s="35"/>
      <c r="O56" s="35">
        <f t="shared" ca="1" si="12"/>
        <v>1.5436175199664989E-2</v>
      </c>
      <c r="P56" s="35"/>
      <c r="Q56" s="45">
        <f t="shared" si="13"/>
        <v>28682.046000000002</v>
      </c>
      <c r="R56" s="45"/>
      <c r="S56" s="45"/>
      <c r="T56" s="45"/>
    </row>
    <row r="57" spans="1:23" ht="12.75" customHeight="1">
      <c r="A57" s="63" t="s">
        <v>199</v>
      </c>
      <c r="B57" s="64" t="s">
        <v>40</v>
      </c>
      <c r="C57" s="63">
        <v>43703.601999999999</v>
      </c>
      <c r="D57" s="63" t="s">
        <v>61</v>
      </c>
      <c r="E57" s="35">
        <f t="shared" si="10"/>
        <v>-390.51612856209317</v>
      </c>
      <c r="F57" s="35">
        <f t="shared" si="11"/>
        <v>-390.5</v>
      </c>
      <c r="G57" s="35">
        <f t="shared" si="8"/>
        <v>-3.319750000082422E-2</v>
      </c>
      <c r="H57" s="35"/>
      <c r="I57" s="35">
        <f t="shared" si="9"/>
        <v>-3.319750000082422E-2</v>
      </c>
      <c r="J57" s="35"/>
      <c r="K57" s="35"/>
      <c r="L57" s="35"/>
      <c r="M57" s="35"/>
      <c r="O57" s="35">
        <f t="shared" ca="1" si="12"/>
        <v>1.5434170926995389E-2</v>
      </c>
      <c r="P57" s="35"/>
      <c r="Q57" s="45">
        <f t="shared" si="13"/>
        <v>28685.101999999999</v>
      </c>
      <c r="R57" s="45"/>
      <c r="S57" s="45"/>
      <c r="T57" s="45"/>
    </row>
    <row r="58" spans="1:23" ht="12.75" customHeight="1">
      <c r="A58" s="63" t="s">
        <v>199</v>
      </c>
      <c r="B58" s="64" t="s">
        <v>62</v>
      </c>
      <c r="C58" s="63">
        <v>43881.646999999997</v>
      </c>
      <c r="D58" s="63" t="s">
        <v>61</v>
      </c>
      <c r="E58" s="35">
        <f t="shared" si="10"/>
        <v>-304.01534272131727</v>
      </c>
      <c r="F58" s="35">
        <f t="shared" si="11"/>
        <v>-304</v>
      </c>
      <c r="G58" s="35">
        <f t="shared" si="8"/>
        <v>-3.1580000002577435E-2</v>
      </c>
      <c r="H58" s="35"/>
      <c r="I58" s="35">
        <f t="shared" si="9"/>
        <v>-3.1580000002577435E-2</v>
      </c>
      <c r="J58" s="35"/>
      <c r="K58" s="35"/>
      <c r="L58" s="35"/>
      <c r="M58" s="35"/>
      <c r="O58" s="35">
        <f t="shared" ca="1" si="12"/>
        <v>1.5318591203048409E-2</v>
      </c>
      <c r="P58" s="35"/>
      <c r="Q58" s="45">
        <f t="shared" si="13"/>
        <v>28863.146999999997</v>
      </c>
      <c r="R58" s="45"/>
      <c r="S58" s="45"/>
      <c r="T58" s="45"/>
    </row>
    <row r="59" spans="1:23" ht="12.75" customHeight="1">
      <c r="A59" s="63" t="s">
        <v>199</v>
      </c>
      <c r="B59" s="64" t="s">
        <v>40</v>
      </c>
      <c r="C59" s="63">
        <v>43915.673999999999</v>
      </c>
      <c r="D59" s="63" t="s">
        <v>61</v>
      </c>
      <c r="E59" s="35">
        <f t="shared" si="10"/>
        <v>-287.48377912894301</v>
      </c>
      <c r="F59" s="35">
        <f t="shared" si="11"/>
        <v>-287.5</v>
      </c>
      <c r="G59" s="35">
        <f t="shared" si="8"/>
        <v>3.3387499999662396E-2</v>
      </c>
      <c r="H59" s="35"/>
      <c r="I59" s="35">
        <f t="shared" si="9"/>
        <v>3.3387499999662396E-2</v>
      </c>
      <c r="J59" s="35"/>
      <c r="K59" s="35"/>
      <c r="L59" s="35"/>
      <c r="M59" s="35"/>
      <c r="O59" s="35">
        <f t="shared" ca="1" si="12"/>
        <v>1.52965442036828E-2</v>
      </c>
      <c r="P59" s="35"/>
      <c r="Q59" s="45">
        <f t="shared" si="13"/>
        <v>28897.173999999999</v>
      </c>
      <c r="R59" s="45"/>
      <c r="S59" s="45"/>
      <c r="T59" s="45"/>
    </row>
    <row r="60" spans="1:23" ht="12.75" customHeight="1">
      <c r="A60" s="35" t="s">
        <v>42</v>
      </c>
      <c r="B60" s="38"/>
      <c r="C60" s="36">
        <v>44086.479599999999</v>
      </c>
      <c r="E60">
        <f t="shared" si="10"/>
        <v>-204.50015911150166</v>
      </c>
      <c r="F60">
        <f t="shared" si="11"/>
        <v>-204.5</v>
      </c>
      <c r="G60">
        <f t="shared" si="8"/>
        <v>-3.2749999809311703E-4</v>
      </c>
      <c r="J60">
        <f>G60</f>
        <v>-3.2749999809311703E-4</v>
      </c>
      <c r="O60">
        <f t="shared" ca="1" si="12"/>
        <v>1.5185641115964888E-2</v>
      </c>
      <c r="Q60" s="2">
        <f t="shared" si="13"/>
        <v>29067.979599999999</v>
      </c>
      <c r="R60" s="2"/>
      <c r="S60" s="2"/>
      <c r="T60" s="2"/>
      <c r="W60" s="8" t="s">
        <v>44</v>
      </c>
    </row>
    <row r="61" spans="1:23" ht="12.75" customHeight="1">
      <c r="A61" s="63" t="s">
        <v>219</v>
      </c>
      <c r="B61" s="64" t="s">
        <v>40</v>
      </c>
      <c r="C61" s="63">
        <v>44158.534</v>
      </c>
      <c r="D61" s="63" t="s">
        <v>61</v>
      </c>
      <c r="E61" s="35">
        <f t="shared" si="10"/>
        <v>-169.49349100351915</v>
      </c>
      <c r="F61" s="35">
        <f t="shared" si="11"/>
        <v>-169.5</v>
      </c>
      <c r="G61" s="35">
        <f t="shared" si="8"/>
        <v>1.3397499998973217E-2</v>
      </c>
      <c r="H61" s="35"/>
      <c r="I61" s="35">
        <f>+G61</f>
        <v>1.3397499998973217E-2</v>
      </c>
      <c r="J61" s="35"/>
      <c r="K61" s="35"/>
      <c r="L61" s="35"/>
      <c r="M61" s="35"/>
      <c r="O61" s="35">
        <f t="shared" ca="1" si="12"/>
        <v>1.5138874753674203E-2</v>
      </c>
      <c r="P61" s="35"/>
      <c r="Q61" s="45">
        <f t="shared" si="13"/>
        <v>29140.034</v>
      </c>
      <c r="R61" s="45"/>
      <c r="S61" s="45"/>
      <c r="T61" s="45"/>
    </row>
    <row r="62" spans="1:23" ht="12.75" customHeight="1">
      <c r="A62" s="35" t="s">
        <v>42</v>
      </c>
      <c r="B62" s="38"/>
      <c r="C62" s="36">
        <v>44438.451200000003</v>
      </c>
      <c r="E62">
        <f t="shared" si="10"/>
        <v>-33.499457077544378</v>
      </c>
      <c r="F62">
        <f t="shared" si="11"/>
        <v>-33.5</v>
      </c>
      <c r="G62">
        <f t="shared" si="8"/>
        <v>1.1175000036018901E-3</v>
      </c>
      <c r="J62">
        <f>G62</f>
        <v>1.1175000036018901E-3</v>
      </c>
      <c r="O62">
        <f t="shared" ca="1" si="12"/>
        <v>1.4957154031630397E-2</v>
      </c>
      <c r="Q62" s="2">
        <f t="shared" si="13"/>
        <v>29419.951200000003</v>
      </c>
      <c r="R62" s="2"/>
      <c r="S62" s="2"/>
      <c r="T62" s="2"/>
    </row>
    <row r="63" spans="1:23" ht="12.75" customHeight="1">
      <c r="A63" s="63" t="s">
        <v>225</v>
      </c>
      <c r="B63" s="64" t="s">
        <v>62</v>
      </c>
      <c r="C63" s="63">
        <v>44468.292999999998</v>
      </c>
      <c r="D63" s="63" t="s">
        <v>61</v>
      </c>
      <c r="E63" s="35">
        <f t="shared" si="10"/>
        <v>-19.001217020801235</v>
      </c>
      <c r="F63" s="35">
        <f t="shared" si="11"/>
        <v>-19</v>
      </c>
      <c r="G63" s="35">
        <f t="shared" si="8"/>
        <v>-2.5049999967450276E-3</v>
      </c>
      <c r="H63" s="35"/>
      <c r="I63" s="35">
        <f>+G63</f>
        <v>-2.5049999967450276E-3</v>
      </c>
      <c r="J63" s="35"/>
      <c r="K63" s="35"/>
      <c r="L63" s="35"/>
      <c r="M63" s="35"/>
      <c r="O63" s="35">
        <f t="shared" ca="1" si="12"/>
        <v>1.4937779395824255E-2</v>
      </c>
      <c r="P63" s="35"/>
      <c r="Q63" s="45">
        <f t="shared" si="13"/>
        <v>29449.792999999998</v>
      </c>
      <c r="R63" s="45"/>
      <c r="S63" s="45"/>
      <c r="T63" s="45"/>
    </row>
    <row r="64" spans="1:23" ht="12.75" customHeight="1">
      <c r="A64" s="63" t="s">
        <v>225</v>
      </c>
      <c r="B64" s="64" t="s">
        <v>40</v>
      </c>
      <c r="C64" s="63">
        <v>44469.322</v>
      </c>
      <c r="D64" s="63" t="s">
        <v>61</v>
      </c>
      <c r="E64" s="35">
        <f t="shared" si="10"/>
        <v>-18.501291110888818</v>
      </c>
      <c r="F64" s="35">
        <f t="shared" si="11"/>
        <v>-18.5</v>
      </c>
      <c r="G64" s="35">
        <f t="shared" si="8"/>
        <v>-2.6575000010780059E-3</v>
      </c>
      <c r="H64" s="35"/>
      <c r="I64" s="35">
        <f>+G64</f>
        <v>-2.6575000010780059E-3</v>
      </c>
      <c r="J64" s="35"/>
      <c r="K64" s="35"/>
      <c r="L64" s="35"/>
      <c r="M64" s="35"/>
      <c r="O64" s="35">
        <f t="shared" ca="1" si="12"/>
        <v>1.4937111304934388E-2</v>
      </c>
      <c r="P64" s="35"/>
      <c r="Q64" s="45">
        <f t="shared" si="13"/>
        <v>29450.822</v>
      </c>
      <c r="R64" s="45"/>
      <c r="S64" s="45"/>
      <c r="T64" s="45"/>
    </row>
    <row r="65" spans="1:20" ht="12.75" customHeight="1">
      <c r="A65" s="35" t="s">
        <v>42</v>
      </c>
      <c r="B65" s="38"/>
      <c r="C65" s="36">
        <v>44474.471700000002</v>
      </c>
      <c r="E65">
        <f t="shared" si="10"/>
        <v>-15.999378129089836</v>
      </c>
      <c r="F65">
        <f t="shared" si="11"/>
        <v>-16</v>
      </c>
      <c r="G65">
        <f t="shared" si="8"/>
        <v>1.2800000040442683E-3</v>
      </c>
      <c r="J65">
        <f>G65</f>
        <v>1.2800000040442683E-3</v>
      </c>
      <c r="O65">
        <f t="shared" ca="1" si="12"/>
        <v>1.4933770850485053E-2</v>
      </c>
      <c r="Q65" s="2">
        <f t="shared" si="13"/>
        <v>29455.971700000002</v>
      </c>
      <c r="R65" s="2"/>
      <c r="S65" s="2"/>
      <c r="T65" s="2"/>
    </row>
    <row r="66" spans="1:20" ht="12.75" customHeight="1">
      <c r="A66" s="35" t="s">
        <v>42</v>
      </c>
      <c r="B66" s="38"/>
      <c r="C66" s="36">
        <v>44504.3151</v>
      </c>
      <c r="E66">
        <f t="shared" si="10"/>
        <v>-1.5003607337096903</v>
      </c>
      <c r="F66">
        <f t="shared" si="11"/>
        <v>-1.5</v>
      </c>
      <c r="G66">
        <f t="shared" si="8"/>
        <v>-7.4250000034226105E-4</v>
      </c>
      <c r="J66">
        <f>G66</f>
        <v>-7.4250000034226105E-4</v>
      </c>
      <c r="O66">
        <f t="shared" ca="1" si="12"/>
        <v>1.4914396214678912E-2</v>
      </c>
      <c r="Q66" s="2">
        <f t="shared" si="13"/>
        <v>29485.8151</v>
      </c>
      <c r="R66" s="2"/>
      <c r="S66" s="2"/>
      <c r="T66" s="2"/>
    </row>
    <row r="67" spans="1:20" ht="12.75" customHeight="1">
      <c r="A67" s="35" t="s">
        <v>42</v>
      </c>
      <c r="B67" s="38"/>
      <c r="C67" s="36">
        <v>44506.374100000001</v>
      </c>
      <c r="E67">
        <f t="shared" si="10"/>
        <v>-0.50002307723938766</v>
      </c>
      <c r="F67">
        <f t="shared" si="11"/>
        <v>-0.5</v>
      </c>
      <c r="G67">
        <f t="shared" si="8"/>
        <v>-4.7499997890554368E-5</v>
      </c>
      <c r="J67">
        <f>G67</f>
        <v>-4.7499997890554368E-5</v>
      </c>
      <c r="O67">
        <f t="shared" ca="1" si="12"/>
        <v>1.4913060032899179E-2</v>
      </c>
      <c r="Q67" s="2">
        <f t="shared" si="13"/>
        <v>29487.874100000001</v>
      </c>
      <c r="R67" s="2"/>
      <c r="S67" s="2"/>
      <c r="T67" s="2"/>
    </row>
    <row r="68" spans="1:20" ht="12.75" customHeight="1">
      <c r="A68" s="35" t="s">
        <v>42</v>
      </c>
      <c r="B68" s="38"/>
      <c r="C68" s="36">
        <v>44507.402600000001</v>
      </c>
      <c r="E68">
        <f t="shared" si="10"/>
        <v>-3.4008565147945904E-4</v>
      </c>
      <c r="F68">
        <f t="shared" si="11"/>
        <v>0</v>
      </c>
      <c r="G68">
        <f t="shared" si="8"/>
        <v>-6.9999999686842784E-4</v>
      </c>
      <c r="J68">
        <f>G68</f>
        <v>-6.9999999686842784E-4</v>
      </c>
      <c r="O68">
        <f t="shared" ca="1" si="12"/>
        <v>1.4912391942009311E-2</v>
      </c>
      <c r="Q68" s="2">
        <f t="shared" si="13"/>
        <v>29488.902600000001</v>
      </c>
      <c r="R68" s="2"/>
      <c r="S68" s="2"/>
      <c r="T68" s="2"/>
    </row>
    <row r="69" spans="1:20" ht="12.75" customHeight="1">
      <c r="A69" s="35" t="s">
        <v>14</v>
      </c>
      <c r="B69" s="38"/>
      <c r="C69" s="37">
        <v>44507.403299999998</v>
      </c>
      <c r="D69" s="11" t="s">
        <v>16</v>
      </c>
      <c r="E69">
        <f t="shared" si="10"/>
        <v>0</v>
      </c>
      <c r="F69">
        <f t="shared" si="11"/>
        <v>0</v>
      </c>
      <c r="G69">
        <f t="shared" si="8"/>
        <v>0</v>
      </c>
      <c r="H69">
        <f>+G69</f>
        <v>0</v>
      </c>
      <c r="O69">
        <f t="shared" ca="1" si="12"/>
        <v>1.4912391942009311E-2</v>
      </c>
      <c r="Q69" s="2">
        <f t="shared" si="13"/>
        <v>29488.903299999998</v>
      </c>
      <c r="R69" s="2"/>
      <c r="S69" s="2"/>
      <c r="T69" s="2"/>
    </row>
    <row r="70" spans="1:20" ht="12.75" customHeight="1">
      <c r="A70" s="35" t="s">
        <v>42</v>
      </c>
      <c r="B70" s="38"/>
      <c r="C70" s="36">
        <v>44511.519399999997</v>
      </c>
      <c r="E70">
        <f t="shared" si="10"/>
        <v>1.9997522233096059</v>
      </c>
      <c r="F70">
        <f t="shared" si="11"/>
        <v>2</v>
      </c>
      <c r="G70">
        <f t="shared" si="8"/>
        <v>-5.0999999803025275E-4</v>
      </c>
      <c r="J70">
        <f>G70</f>
        <v>-5.0999999803025275E-4</v>
      </c>
      <c r="O70">
        <f t="shared" ca="1" si="12"/>
        <v>1.4909719578449844E-2</v>
      </c>
      <c r="Q70" s="2">
        <f t="shared" si="13"/>
        <v>29493.019399999997</v>
      </c>
      <c r="R70" s="2"/>
      <c r="S70" s="2"/>
      <c r="T70" s="2"/>
    </row>
    <row r="71" spans="1:20" ht="12.75" customHeight="1">
      <c r="A71" s="63" t="s">
        <v>245</v>
      </c>
      <c r="B71" s="64" t="s">
        <v>62</v>
      </c>
      <c r="C71" s="63">
        <v>44735.898999999998</v>
      </c>
      <c r="D71" s="63" t="s">
        <v>61</v>
      </c>
      <c r="E71" s="35">
        <f t="shared" si="10"/>
        <v>111.01158477485092</v>
      </c>
      <c r="F71" s="35">
        <f t="shared" si="11"/>
        <v>111</v>
      </c>
      <c r="G71" s="35">
        <f t="shared" si="8"/>
        <v>2.3844999996072147E-2</v>
      </c>
      <c r="H71" s="35"/>
      <c r="I71" s="35">
        <f>+G71</f>
        <v>2.3844999996072147E-2</v>
      </c>
      <c r="J71" s="35"/>
      <c r="K71" s="35"/>
      <c r="L71" s="35"/>
      <c r="M71" s="35"/>
      <c r="O71" s="35">
        <f t="shared" ca="1" si="12"/>
        <v>1.4764075764458852E-2</v>
      </c>
      <c r="P71" s="35"/>
      <c r="Q71" s="45">
        <f t="shared" si="13"/>
        <v>29717.398999999998</v>
      </c>
      <c r="R71" s="45"/>
      <c r="S71" s="45"/>
      <c r="T71" s="45"/>
    </row>
    <row r="72" spans="1:20" ht="12.75" customHeight="1">
      <c r="A72" s="35" t="s">
        <v>42</v>
      </c>
      <c r="B72" s="38"/>
      <c r="C72" s="36">
        <v>44824.381399999998</v>
      </c>
      <c r="E72">
        <f t="shared" si="10"/>
        <v>153.99957732211712</v>
      </c>
      <c r="F72">
        <f t="shared" si="11"/>
        <v>154</v>
      </c>
      <c r="G72">
        <f t="shared" si="8"/>
        <v>-8.6999999621184543E-4</v>
      </c>
      <c r="J72">
        <f>G72</f>
        <v>-8.6999999621184543E-4</v>
      </c>
      <c r="O72">
        <f t="shared" ca="1" si="12"/>
        <v>1.4706619947930294E-2</v>
      </c>
      <c r="Q72" s="2">
        <f t="shared" si="13"/>
        <v>29805.881399999998</v>
      </c>
      <c r="R72" s="2"/>
      <c r="S72" s="2"/>
      <c r="T72" s="2"/>
    </row>
    <row r="73" spans="1:20" ht="12.75" customHeight="1">
      <c r="A73" s="35" t="s">
        <v>42</v>
      </c>
      <c r="B73" s="38"/>
      <c r="C73" s="36">
        <v>44827.466999999997</v>
      </c>
      <c r="E73">
        <f t="shared" si="10"/>
        <v>155.49867488054434</v>
      </c>
      <c r="F73">
        <f t="shared" si="11"/>
        <v>155.5</v>
      </c>
      <c r="G73">
        <f t="shared" si="8"/>
        <v>-2.7275000029476359E-3</v>
      </c>
      <c r="J73">
        <f>G73</f>
        <v>-2.7275000029476359E-3</v>
      </c>
      <c r="O73">
        <f t="shared" ca="1" si="12"/>
        <v>1.4704615675260694E-2</v>
      </c>
      <c r="Q73" s="2">
        <f t="shared" si="13"/>
        <v>29808.966999999997</v>
      </c>
      <c r="R73" s="2"/>
      <c r="S73" s="2"/>
      <c r="T73" s="2"/>
    </row>
    <row r="74" spans="1:20" ht="12.75" customHeight="1">
      <c r="A74" s="63" t="s">
        <v>245</v>
      </c>
      <c r="B74" s="64" t="s">
        <v>40</v>
      </c>
      <c r="C74" s="63">
        <v>44829.521000000001</v>
      </c>
      <c r="D74" s="63" t="s">
        <v>61</v>
      </c>
      <c r="E74" s="35">
        <f t="shared" si="10"/>
        <v>156.49658335378018</v>
      </c>
      <c r="F74" s="35">
        <f t="shared" si="11"/>
        <v>156.5</v>
      </c>
      <c r="G74" s="35">
        <f t="shared" si="8"/>
        <v>-7.0324999978765845E-3</v>
      </c>
      <c r="H74" s="35"/>
      <c r="I74" s="35">
        <f>+G74</f>
        <v>-7.0324999978765845E-3</v>
      </c>
      <c r="J74" s="35"/>
      <c r="K74" s="35"/>
      <c r="L74" s="35"/>
      <c r="M74" s="35"/>
      <c r="O74" s="35">
        <f t="shared" ca="1" si="12"/>
        <v>1.4703279493480961E-2</v>
      </c>
      <c r="P74" s="35"/>
      <c r="Q74" s="45">
        <f t="shared" si="13"/>
        <v>29811.021000000001</v>
      </c>
      <c r="R74" s="45"/>
      <c r="S74" s="45"/>
      <c r="T74" s="45"/>
    </row>
    <row r="75" spans="1:20" ht="12.75" customHeight="1">
      <c r="A75" s="35" t="s">
        <v>42</v>
      </c>
      <c r="B75" s="38"/>
      <c r="C75" s="36">
        <v>44859.374199999998</v>
      </c>
      <c r="E75">
        <f t="shared" si="10"/>
        <v>171.00036194830227</v>
      </c>
      <c r="F75">
        <f t="shared" si="11"/>
        <v>171</v>
      </c>
      <c r="G75">
        <f t="shared" si="8"/>
        <v>7.4499999755062163E-4</v>
      </c>
      <c r="J75">
        <f>G75</f>
        <v>7.4499999755062163E-4</v>
      </c>
      <c r="O75">
        <f t="shared" ca="1" si="12"/>
        <v>1.4683904857674819E-2</v>
      </c>
      <c r="Q75" s="2">
        <f t="shared" si="13"/>
        <v>29840.874199999998</v>
      </c>
      <c r="R75" s="2"/>
      <c r="S75" s="2"/>
      <c r="T75" s="2"/>
    </row>
    <row r="76" spans="1:20" ht="12.75" customHeight="1">
      <c r="A76" s="35" t="s">
        <v>42</v>
      </c>
      <c r="B76" s="38"/>
      <c r="C76" s="36">
        <v>44893.336000000003</v>
      </c>
      <c r="D76" s="37"/>
      <c r="E76">
        <f t="shared" si="10"/>
        <v>187.50024899128402</v>
      </c>
      <c r="F76">
        <f t="shared" si="11"/>
        <v>187.5</v>
      </c>
      <c r="G76">
        <f t="shared" si="8"/>
        <v>5.1250000251457095E-4</v>
      </c>
      <c r="J76">
        <f>G76</f>
        <v>5.1250000251457095E-4</v>
      </c>
      <c r="O76">
        <f t="shared" ca="1" si="12"/>
        <v>1.4661857858309211E-2</v>
      </c>
      <c r="Q76" s="2">
        <f t="shared" si="13"/>
        <v>29874.836000000003</v>
      </c>
      <c r="R76" s="2"/>
      <c r="S76" s="2"/>
      <c r="T76" s="2"/>
    </row>
    <row r="77" spans="1:20" ht="12.75" customHeight="1">
      <c r="A77" s="35" t="s">
        <v>41</v>
      </c>
      <c r="B77" s="38"/>
      <c r="C77" s="36">
        <v>44893.336000000003</v>
      </c>
      <c r="E77">
        <f t="shared" si="10"/>
        <v>187.50024899128402</v>
      </c>
      <c r="F77">
        <f t="shared" si="11"/>
        <v>187.5</v>
      </c>
      <c r="G77">
        <f t="shared" si="8"/>
        <v>5.1250000251457095E-4</v>
      </c>
      <c r="J77">
        <f>G77</f>
        <v>5.1250000251457095E-4</v>
      </c>
      <c r="O77">
        <f t="shared" ca="1" si="12"/>
        <v>1.4661857858309211E-2</v>
      </c>
      <c r="Q77" s="2">
        <f t="shared" si="13"/>
        <v>29874.836000000003</v>
      </c>
      <c r="R77" s="2"/>
      <c r="S77" s="2"/>
      <c r="T77" s="2"/>
    </row>
    <row r="78" spans="1:20" ht="12.75" customHeight="1">
      <c r="A78" s="63" t="s">
        <v>267</v>
      </c>
      <c r="B78" s="64" t="s">
        <v>62</v>
      </c>
      <c r="C78" s="63">
        <v>44894.355300000003</v>
      </c>
      <c r="D78" s="63" t="s">
        <v>61</v>
      </c>
      <c r="E78" s="35">
        <f t="shared" si="10"/>
        <v>187.99546228571802</v>
      </c>
      <c r="F78" s="35">
        <f t="shared" si="11"/>
        <v>188</v>
      </c>
      <c r="G78" s="35">
        <f t="shared" si="8"/>
        <v>-9.3399999968823977E-3</v>
      </c>
      <c r="H78" s="35"/>
      <c r="I78" s="35"/>
      <c r="J78" s="35">
        <f>+G78</f>
        <v>-9.3399999968823977E-3</v>
      </c>
      <c r="K78" s="35"/>
      <c r="L78" s="35"/>
      <c r="M78" s="35"/>
      <c r="O78" s="35">
        <f t="shared" ca="1" si="12"/>
        <v>1.4661189767419343E-2</v>
      </c>
      <c r="P78" s="35"/>
      <c r="Q78" s="45">
        <f t="shared" si="13"/>
        <v>29875.855300000003</v>
      </c>
      <c r="R78" s="45"/>
      <c r="S78" s="45"/>
      <c r="T78" s="45"/>
    </row>
    <row r="79" spans="1:20" ht="12.75" customHeight="1">
      <c r="A79" s="63" t="s">
        <v>267</v>
      </c>
      <c r="B79" s="64" t="s">
        <v>62</v>
      </c>
      <c r="C79" s="63">
        <v>45036.351000000002</v>
      </c>
      <c r="D79" s="63" t="s">
        <v>61</v>
      </c>
      <c r="E79" s="35">
        <f t="shared" si="10"/>
        <v>256.98217708260159</v>
      </c>
      <c r="F79" s="35">
        <f t="shared" si="11"/>
        <v>257</v>
      </c>
      <c r="G79" s="35">
        <f t="shared" si="8"/>
        <v>-3.6684999999124557E-2</v>
      </c>
      <c r="H79" s="35"/>
      <c r="I79" s="35">
        <f t="shared" ref="I79:I89" si="14">+G79</f>
        <v>-3.6684999999124557E-2</v>
      </c>
      <c r="J79" s="35"/>
      <c r="K79" s="35"/>
      <c r="L79" s="35"/>
      <c r="M79" s="35"/>
      <c r="O79" s="35">
        <f t="shared" ca="1" si="12"/>
        <v>1.4568993224617705E-2</v>
      </c>
      <c r="P79" s="35"/>
      <c r="Q79" s="45">
        <f t="shared" si="13"/>
        <v>30017.851000000002</v>
      </c>
      <c r="R79" s="45"/>
      <c r="S79" s="45"/>
      <c r="T79" s="45"/>
    </row>
    <row r="80" spans="1:20" ht="12.75" customHeight="1">
      <c r="A80" s="63" t="s">
        <v>275</v>
      </c>
      <c r="B80" s="64" t="s">
        <v>40</v>
      </c>
      <c r="C80" s="63">
        <v>45278.26</v>
      </c>
      <c r="D80" s="63" t="s">
        <v>61</v>
      </c>
      <c r="E80" s="35">
        <f t="shared" si="10"/>
        <v>374.51043455659095</v>
      </c>
      <c r="F80" s="35">
        <f t="shared" si="11"/>
        <v>374.5</v>
      </c>
      <c r="G80" s="35">
        <f t="shared" si="8"/>
        <v>2.1477500005858019E-2</v>
      </c>
      <c r="H80" s="35"/>
      <c r="I80" s="35">
        <f t="shared" si="14"/>
        <v>2.1477500005858019E-2</v>
      </c>
      <c r="J80" s="35"/>
      <c r="K80" s="35"/>
      <c r="L80" s="35"/>
      <c r="M80" s="35"/>
      <c r="O80" s="35">
        <f t="shared" ca="1" si="12"/>
        <v>1.4411991865498975E-2</v>
      </c>
      <c r="P80" s="35"/>
      <c r="Q80" s="45">
        <f t="shared" si="13"/>
        <v>30259.760000000002</v>
      </c>
      <c r="R80" s="45"/>
      <c r="S80" s="45"/>
      <c r="T80" s="45"/>
    </row>
    <row r="81" spans="1:30" ht="12.75" customHeight="1">
      <c r="A81" s="63" t="s">
        <v>275</v>
      </c>
      <c r="B81" s="64" t="s">
        <v>62</v>
      </c>
      <c r="C81" s="63">
        <v>45279.269</v>
      </c>
      <c r="D81" s="63" t="s">
        <v>61</v>
      </c>
      <c r="E81" s="35">
        <f t="shared" si="10"/>
        <v>375.00064373355855</v>
      </c>
      <c r="F81" s="35">
        <f t="shared" si="11"/>
        <v>375</v>
      </c>
      <c r="G81" s="35">
        <f t="shared" si="8"/>
        <v>1.3250000047264621E-3</v>
      </c>
      <c r="H81" s="35"/>
      <c r="I81" s="35">
        <f t="shared" si="14"/>
        <v>1.3250000047264621E-3</v>
      </c>
      <c r="J81" s="35"/>
      <c r="K81" s="35"/>
      <c r="L81" s="35"/>
      <c r="M81" s="35"/>
      <c r="O81" s="35">
        <f t="shared" ca="1" si="12"/>
        <v>1.4411323774609108E-2</v>
      </c>
      <c r="P81" s="35"/>
      <c r="Q81" s="45">
        <f t="shared" si="13"/>
        <v>30260.769</v>
      </c>
      <c r="R81" s="45"/>
      <c r="S81" s="45"/>
      <c r="T81" s="45"/>
    </row>
    <row r="82" spans="1:30" ht="12.75" customHeight="1">
      <c r="A82" s="63" t="s">
        <v>280</v>
      </c>
      <c r="B82" s="64" t="s">
        <v>62</v>
      </c>
      <c r="C82" s="63">
        <v>45600.351000000002</v>
      </c>
      <c r="D82" s="63" t="s">
        <v>61</v>
      </c>
      <c r="E82" s="35">
        <f t="shared" si="10"/>
        <v>530.99404607189138</v>
      </c>
      <c r="F82" s="35">
        <f t="shared" si="11"/>
        <v>531</v>
      </c>
      <c r="G82" s="35">
        <f t="shared" si="8"/>
        <v>-1.2254999994183891E-2</v>
      </c>
      <c r="H82" s="35"/>
      <c r="I82" s="35">
        <f t="shared" si="14"/>
        <v>-1.2254999994183891E-2</v>
      </c>
      <c r="J82" s="35"/>
      <c r="K82" s="35"/>
      <c r="L82" s="35"/>
      <c r="M82" s="35"/>
      <c r="O82" s="35">
        <f t="shared" ca="1" si="12"/>
        <v>1.4202879416970625E-2</v>
      </c>
      <c r="P82" s="35"/>
      <c r="Q82" s="45">
        <f t="shared" si="13"/>
        <v>30581.851000000002</v>
      </c>
      <c r="R82" s="45"/>
      <c r="S82" s="45"/>
      <c r="T82" s="45"/>
    </row>
    <row r="83" spans="1:30" ht="12.75" customHeight="1">
      <c r="A83" s="63" t="s">
        <v>280</v>
      </c>
      <c r="B83" s="64" t="s">
        <v>40</v>
      </c>
      <c r="C83" s="63">
        <v>45601.402000000002</v>
      </c>
      <c r="D83" s="63" t="s">
        <v>61</v>
      </c>
      <c r="E83" s="35">
        <f t="shared" si="10"/>
        <v>531.50466038803961</v>
      </c>
      <c r="F83" s="35">
        <f t="shared" si="11"/>
        <v>531.5</v>
      </c>
      <c r="G83" s="35">
        <f t="shared" si="8"/>
        <v>9.5925000059651211E-3</v>
      </c>
      <c r="H83" s="35"/>
      <c r="I83" s="35">
        <f t="shared" si="14"/>
        <v>9.5925000059651211E-3</v>
      </c>
      <c r="J83" s="35"/>
      <c r="K83" s="35"/>
      <c r="L83" s="35"/>
      <c r="M83" s="35"/>
      <c r="O83" s="35">
        <f t="shared" ca="1" si="12"/>
        <v>1.4202211326080757E-2</v>
      </c>
      <c r="P83" s="35"/>
      <c r="Q83" s="45">
        <f t="shared" si="13"/>
        <v>30582.902000000002</v>
      </c>
      <c r="R83" s="45"/>
      <c r="S83" s="45"/>
      <c r="T83" s="45"/>
    </row>
    <row r="84" spans="1:30" ht="12.75" customHeight="1">
      <c r="A84" s="63" t="s">
        <v>286</v>
      </c>
      <c r="B84" s="64" t="s">
        <v>40</v>
      </c>
      <c r="C84" s="63">
        <v>46274.46</v>
      </c>
      <c r="D84" s="63" t="s">
        <v>61</v>
      </c>
      <c r="E84" s="35">
        <f t="shared" si="10"/>
        <v>858.50090244157263</v>
      </c>
      <c r="F84" s="35">
        <f t="shared" si="11"/>
        <v>858.5</v>
      </c>
      <c r="G84" s="35">
        <f t="shared" si="8"/>
        <v>1.8574999994598329E-3</v>
      </c>
      <c r="H84" s="35"/>
      <c r="I84" s="35">
        <f t="shared" si="14"/>
        <v>1.8574999994598329E-3</v>
      </c>
      <c r="J84" s="35"/>
      <c r="K84" s="35"/>
      <c r="L84" s="35"/>
      <c r="M84" s="35"/>
      <c r="O84" s="35">
        <f t="shared" ca="1" si="12"/>
        <v>1.376527988410778E-2</v>
      </c>
      <c r="P84" s="35"/>
      <c r="Q84" s="45">
        <f t="shared" si="13"/>
        <v>31255.96</v>
      </c>
      <c r="R84" s="45"/>
      <c r="S84" s="45"/>
      <c r="T84" s="45"/>
    </row>
    <row r="85" spans="1:30" ht="12.75" customHeight="1">
      <c r="A85" s="63" t="s">
        <v>286</v>
      </c>
      <c r="B85" s="64" t="s">
        <v>62</v>
      </c>
      <c r="C85" s="63">
        <v>46275.47</v>
      </c>
      <c r="D85" s="63" t="s">
        <v>61</v>
      </c>
      <c r="E85" s="35">
        <f t="shared" ref="E85:E116" si="15">+(C85-C$7)/C$8</f>
        <v>858.99159745518921</v>
      </c>
      <c r="F85" s="35">
        <f t="shared" ref="F85:F116" si="16">ROUND(2*E85,0)/2</f>
        <v>859</v>
      </c>
      <c r="G85" s="35">
        <f t="shared" si="8"/>
        <v>-1.7294999997830018E-2</v>
      </c>
      <c r="H85" s="35"/>
      <c r="I85" s="35">
        <f t="shared" si="14"/>
        <v>-1.7294999997830018E-2</v>
      </c>
      <c r="J85" s="35"/>
      <c r="K85" s="35"/>
      <c r="L85" s="35"/>
      <c r="M85" s="35"/>
      <c r="O85" s="35">
        <f t="shared" ref="O85:O116" ca="1" si="17">+C$11+C$12*F85</f>
        <v>1.3764611793217914E-2</v>
      </c>
      <c r="P85" s="35"/>
      <c r="Q85" s="45">
        <f t="shared" ref="Q85:Q116" si="18">+C85-15018.5</f>
        <v>31256.97</v>
      </c>
      <c r="R85" s="45"/>
      <c r="S85" s="45"/>
      <c r="T85" s="45"/>
    </row>
    <row r="86" spans="1:30" ht="12.75" customHeight="1">
      <c r="A86" s="63" t="s">
        <v>292</v>
      </c>
      <c r="B86" s="64" t="s">
        <v>62</v>
      </c>
      <c r="C86" s="63">
        <v>46722.12</v>
      </c>
      <c r="D86" s="63" t="s">
        <v>61</v>
      </c>
      <c r="E86" s="35">
        <f t="shared" si="15"/>
        <v>1075.9905359021159</v>
      </c>
      <c r="F86" s="35">
        <f t="shared" si="16"/>
        <v>1076</v>
      </c>
      <c r="G86" s="35">
        <f t="shared" si="8"/>
        <v>-1.9479999995382968E-2</v>
      </c>
      <c r="H86" s="35"/>
      <c r="I86" s="35">
        <f t="shared" si="14"/>
        <v>-1.9479999995382968E-2</v>
      </c>
      <c r="J86" s="35"/>
      <c r="K86" s="35"/>
      <c r="L86" s="35"/>
      <c r="M86" s="35"/>
      <c r="O86" s="35">
        <f t="shared" ca="1" si="17"/>
        <v>1.3474660347015662E-2</v>
      </c>
      <c r="P86" s="35"/>
      <c r="Q86" s="45">
        <f t="shared" si="18"/>
        <v>31703.620000000003</v>
      </c>
      <c r="R86" s="45"/>
      <c r="S86" s="45"/>
      <c r="T86" s="45"/>
    </row>
    <row r="87" spans="1:30" ht="12.75" customHeight="1">
      <c r="A87" s="63" t="s">
        <v>292</v>
      </c>
      <c r="B87" s="64" t="s">
        <v>40</v>
      </c>
      <c r="C87" s="63">
        <v>46723.163</v>
      </c>
      <c r="D87" s="63" t="s">
        <v>61</v>
      </c>
      <c r="E87" s="35">
        <f t="shared" si="15"/>
        <v>1076.4972635250863</v>
      </c>
      <c r="F87" s="35">
        <f t="shared" si="16"/>
        <v>1076.5</v>
      </c>
      <c r="G87" s="35">
        <f t="shared" si="8"/>
        <v>-5.6324999968637712E-3</v>
      </c>
      <c r="H87" s="35"/>
      <c r="I87" s="35">
        <f t="shared" si="14"/>
        <v>-5.6324999968637712E-3</v>
      </c>
      <c r="J87" s="35"/>
      <c r="K87" s="35"/>
      <c r="L87" s="35"/>
      <c r="M87" s="35"/>
      <c r="O87" s="35">
        <f t="shared" ca="1" si="17"/>
        <v>1.3473992256125797E-2</v>
      </c>
      <c r="P87" s="35"/>
      <c r="Q87" s="45">
        <f t="shared" si="18"/>
        <v>31704.663</v>
      </c>
      <c r="R87" s="45"/>
      <c r="S87" s="45"/>
      <c r="T87" s="45"/>
    </row>
    <row r="88" spans="1:30" ht="12.75" customHeight="1">
      <c r="A88" s="63" t="s">
        <v>298</v>
      </c>
      <c r="B88" s="64" t="s">
        <v>40</v>
      </c>
      <c r="C88" s="63">
        <v>47079.252</v>
      </c>
      <c r="D88" s="63" t="s">
        <v>61</v>
      </c>
      <c r="E88" s="35">
        <f t="shared" si="15"/>
        <v>1249.4983493699926</v>
      </c>
      <c r="F88" s="35">
        <f t="shared" si="16"/>
        <v>1249.5</v>
      </c>
      <c r="G88" s="35">
        <f t="shared" si="8"/>
        <v>-3.3974999969359487E-3</v>
      </c>
      <c r="H88" s="35"/>
      <c r="I88" s="35">
        <f t="shared" si="14"/>
        <v>-3.3974999969359487E-3</v>
      </c>
      <c r="J88" s="35"/>
      <c r="K88" s="35"/>
      <c r="L88" s="35"/>
      <c r="M88" s="35"/>
      <c r="O88" s="35">
        <f t="shared" ca="1" si="17"/>
        <v>1.3242832808231835E-2</v>
      </c>
      <c r="P88" s="35"/>
      <c r="Q88" s="45">
        <f t="shared" si="18"/>
        <v>32060.752</v>
      </c>
      <c r="R88" s="45"/>
      <c r="S88" s="45"/>
      <c r="T88" s="45"/>
    </row>
    <row r="89" spans="1:30" ht="12.75" customHeight="1">
      <c r="A89" s="63" t="s">
        <v>298</v>
      </c>
      <c r="B89" s="64" t="s">
        <v>62</v>
      </c>
      <c r="C89" s="63">
        <v>47080.31</v>
      </c>
      <c r="D89" s="63" t="s">
        <v>61</v>
      </c>
      <c r="E89" s="35">
        <f t="shared" si="15"/>
        <v>1250.0123645426697</v>
      </c>
      <c r="F89" s="35">
        <f t="shared" si="16"/>
        <v>1250</v>
      </c>
      <c r="G89" s="35">
        <f t="shared" si="8"/>
        <v>2.5450000001001172E-2</v>
      </c>
      <c r="H89" s="35"/>
      <c r="I89" s="35">
        <f t="shared" si="14"/>
        <v>2.5450000001001172E-2</v>
      </c>
      <c r="J89" s="35"/>
      <c r="K89" s="35"/>
      <c r="L89" s="35"/>
      <c r="M89" s="35"/>
      <c r="O89" s="35">
        <f t="shared" ca="1" si="17"/>
        <v>1.324216471734197E-2</v>
      </c>
      <c r="P89" s="35"/>
      <c r="Q89" s="45">
        <f t="shared" si="18"/>
        <v>32061.809999999998</v>
      </c>
      <c r="R89" s="45"/>
      <c r="S89" s="45"/>
      <c r="T89" s="45"/>
    </row>
    <row r="90" spans="1:30" ht="12.75" customHeight="1">
      <c r="A90" s="35" t="s">
        <v>34</v>
      </c>
      <c r="B90" s="38"/>
      <c r="C90" s="36">
        <v>47401.356</v>
      </c>
      <c r="D90" s="37" t="s">
        <v>43</v>
      </c>
      <c r="E90">
        <f t="shared" si="15"/>
        <v>1405.9882767617053</v>
      </c>
      <c r="F90">
        <f t="shared" si="16"/>
        <v>1406</v>
      </c>
      <c r="I90" s="7"/>
      <c r="O90">
        <f t="shared" ca="1" si="17"/>
        <v>1.3033720359703484E-2</v>
      </c>
      <c r="Q90" s="2">
        <f t="shared" si="18"/>
        <v>32382.856</v>
      </c>
      <c r="R90" s="2"/>
      <c r="S90" s="2"/>
      <c r="T90" s="2"/>
      <c r="U90">
        <f>+C90-(C$7+F90*C$8)</f>
        <v>-2.4129999997967388E-2</v>
      </c>
      <c r="AD90">
        <v>16</v>
      </c>
    </row>
    <row r="91" spans="1:30" ht="12.75" customHeight="1">
      <c r="A91" s="63" t="s">
        <v>310</v>
      </c>
      <c r="B91" s="64" t="s">
        <v>62</v>
      </c>
      <c r="C91" s="63">
        <v>47454.87</v>
      </c>
      <c r="D91" s="63" t="s">
        <v>61</v>
      </c>
      <c r="E91" s="35">
        <f t="shared" si="15"/>
        <v>1431.9873390969776</v>
      </c>
      <c r="F91" s="35">
        <f t="shared" si="16"/>
        <v>1432</v>
      </c>
      <c r="G91" s="35">
        <f t="shared" ref="G91:G130" si="19">+C91-(C$7+F91*C$8)</f>
        <v>-2.6059999996505212E-2</v>
      </c>
      <c r="H91" s="35"/>
      <c r="I91" s="35">
        <f t="shared" ref="I91:I96" si="20">+G91</f>
        <v>-2.6059999996505212E-2</v>
      </c>
      <c r="J91" s="35"/>
      <c r="K91" s="35"/>
      <c r="L91" s="35"/>
      <c r="M91" s="35"/>
      <c r="O91" s="35">
        <f t="shared" ca="1" si="17"/>
        <v>1.2998979633430404E-2</v>
      </c>
      <c r="P91" s="35"/>
      <c r="Q91" s="45">
        <f t="shared" si="18"/>
        <v>32436.370000000003</v>
      </c>
      <c r="R91" s="45"/>
      <c r="S91" s="45"/>
      <c r="T91" s="45"/>
    </row>
    <row r="92" spans="1:30" ht="12.75" customHeight="1">
      <c r="A92" s="63" t="s">
        <v>310</v>
      </c>
      <c r="B92" s="64" t="s">
        <v>40</v>
      </c>
      <c r="C92" s="63">
        <v>47455.92</v>
      </c>
      <c r="D92" s="63" t="s">
        <v>61</v>
      </c>
      <c r="E92" s="35">
        <f t="shared" si="15"/>
        <v>1432.497467576477</v>
      </c>
      <c r="F92" s="35">
        <f t="shared" si="16"/>
        <v>1432.5</v>
      </c>
      <c r="G92" s="35">
        <f t="shared" si="19"/>
        <v>-5.212500000197906E-3</v>
      </c>
      <c r="H92" s="35"/>
      <c r="I92" s="35">
        <f t="shared" si="20"/>
        <v>-5.212500000197906E-3</v>
      </c>
      <c r="J92" s="35"/>
      <c r="K92" s="35"/>
      <c r="L92" s="35"/>
      <c r="M92" s="35"/>
      <c r="O92" s="35">
        <f t="shared" ca="1" si="17"/>
        <v>1.2998311542540537E-2</v>
      </c>
      <c r="P92" s="35"/>
      <c r="Q92" s="45">
        <f t="shared" si="18"/>
        <v>32437.42</v>
      </c>
      <c r="R92" s="45"/>
      <c r="S92" s="45"/>
      <c r="T92" s="45"/>
    </row>
    <row r="93" spans="1:30" ht="12.75" customHeight="1">
      <c r="A93" s="63" t="s">
        <v>310</v>
      </c>
      <c r="B93" s="64" t="s">
        <v>40</v>
      </c>
      <c r="C93" s="63">
        <v>47470.349000000002</v>
      </c>
      <c r="D93" s="63" t="s">
        <v>75</v>
      </c>
      <c r="E93" s="35">
        <f t="shared" si="15"/>
        <v>1439.5076045581213</v>
      </c>
      <c r="F93" s="35">
        <f t="shared" si="16"/>
        <v>1439.5</v>
      </c>
      <c r="G93" s="35">
        <f t="shared" si="19"/>
        <v>1.5652500005671754E-2</v>
      </c>
      <c r="H93" s="35"/>
      <c r="I93" s="35">
        <f t="shared" si="20"/>
        <v>1.5652500005671754E-2</v>
      </c>
      <c r="J93" s="35"/>
      <c r="K93" s="35"/>
      <c r="L93" s="35"/>
      <c r="M93" s="35"/>
      <c r="O93" s="35">
        <f t="shared" ca="1" si="17"/>
        <v>1.2988958270082399E-2</v>
      </c>
      <c r="P93" s="35"/>
      <c r="Q93" s="45">
        <f t="shared" si="18"/>
        <v>32451.849000000002</v>
      </c>
      <c r="R93" s="45"/>
      <c r="S93" s="45"/>
      <c r="T93" s="45"/>
    </row>
    <row r="94" spans="1:30" ht="12.75" customHeight="1">
      <c r="A94" s="63" t="s">
        <v>310</v>
      </c>
      <c r="B94" s="64" t="s">
        <v>62</v>
      </c>
      <c r="C94" s="63">
        <v>47471.341999999997</v>
      </c>
      <c r="D94" s="63" t="s">
        <v>75</v>
      </c>
      <c r="E94" s="35">
        <f t="shared" si="15"/>
        <v>1439.9900403487331</v>
      </c>
      <c r="F94" s="35">
        <f t="shared" si="16"/>
        <v>1440</v>
      </c>
      <c r="G94" s="35">
        <f t="shared" si="19"/>
        <v>-2.0499999998719431E-2</v>
      </c>
      <c r="H94" s="35"/>
      <c r="I94" s="35">
        <f t="shared" si="20"/>
        <v>-2.0499999998719431E-2</v>
      </c>
      <c r="J94" s="35"/>
      <c r="K94" s="35"/>
      <c r="L94" s="35"/>
      <c r="M94" s="35"/>
      <c r="O94" s="35">
        <f t="shared" ca="1" si="17"/>
        <v>1.2988290179192534E-2</v>
      </c>
      <c r="P94" s="35"/>
      <c r="Q94" s="45">
        <f t="shared" si="18"/>
        <v>32452.841999999997</v>
      </c>
      <c r="R94" s="45"/>
      <c r="S94" s="45"/>
      <c r="T94" s="45"/>
    </row>
    <row r="95" spans="1:30" ht="12.75" customHeight="1">
      <c r="A95" s="35" t="s">
        <v>36</v>
      </c>
      <c r="B95" s="38"/>
      <c r="C95" s="36">
        <v>47471.362999999998</v>
      </c>
      <c r="D95" s="37"/>
      <c r="E95">
        <f t="shared" si="15"/>
        <v>1440.0002429183235</v>
      </c>
      <c r="F95">
        <f t="shared" si="16"/>
        <v>1440</v>
      </c>
      <c r="G95">
        <f t="shared" si="19"/>
        <v>5.0000000192085281E-4</v>
      </c>
      <c r="I95">
        <f t="shared" si="20"/>
        <v>5.0000000192085281E-4</v>
      </c>
      <c r="O95">
        <f t="shared" ca="1" si="17"/>
        <v>1.2988290179192534E-2</v>
      </c>
      <c r="Q95" s="2">
        <f t="shared" si="18"/>
        <v>32452.862999999998</v>
      </c>
      <c r="R95" s="2"/>
      <c r="S95" s="2"/>
      <c r="T95" s="2"/>
      <c r="AD95">
        <v>14</v>
      </c>
    </row>
    <row r="96" spans="1:30" ht="12.75" customHeight="1">
      <c r="A96" s="63" t="s">
        <v>327</v>
      </c>
      <c r="B96" s="64" t="s">
        <v>40</v>
      </c>
      <c r="C96" s="63">
        <v>47540.315999999999</v>
      </c>
      <c r="D96" s="63" t="s">
        <v>61</v>
      </c>
      <c r="E96" s="35">
        <f t="shared" si="15"/>
        <v>1473.5001372488532</v>
      </c>
      <c r="F96" s="35">
        <f t="shared" si="16"/>
        <v>1473.5</v>
      </c>
      <c r="G96" s="35">
        <f t="shared" si="19"/>
        <v>2.8250000468688086E-4</v>
      </c>
      <c r="H96" s="35"/>
      <c r="I96" s="35">
        <f t="shared" si="20"/>
        <v>2.8250000468688086E-4</v>
      </c>
      <c r="J96" s="35"/>
      <c r="K96" s="35"/>
      <c r="L96" s="35"/>
      <c r="M96" s="35"/>
      <c r="O96" s="35">
        <f t="shared" ca="1" si="17"/>
        <v>1.2943528089571448E-2</v>
      </c>
      <c r="P96" s="35"/>
      <c r="Q96" s="45">
        <f t="shared" si="18"/>
        <v>32521.815999999999</v>
      </c>
      <c r="R96" s="45"/>
      <c r="S96" s="45"/>
      <c r="T96" s="45"/>
    </row>
    <row r="97" spans="1:33" ht="12.75" customHeight="1">
      <c r="A97" s="63" t="s">
        <v>332</v>
      </c>
      <c r="B97" s="64" t="s">
        <v>62</v>
      </c>
      <c r="C97" s="63">
        <v>47654.549400000004</v>
      </c>
      <c r="D97" s="63" t="s">
        <v>61</v>
      </c>
      <c r="E97" s="35">
        <f t="shared" si="15"/>
        <v>1528.9989092967298</v>
      </c>
      <c r="F97" s="35">
        <f t="shared" si="16"/>
        <v>1529</v>
      </c>
      <c r="G97" s="35">
        <f t="shared" si="19"/>
        <v>-2.2449999960372224E-3</v>
      </c>
      <c r="H97" s="35"/>
      <c r="I97" s="35"/>
      <c r="J97" s="35">
        <f>+G97</f>
        <v>-2.2449999960372224E-3</v>
      </c>
      <c r="K97" s="35"/>
      <c r="L97" s="35"/>
      <c r="M97" s="35"/>
      <c r="O97" s="35">
        <f t="shared" ca="1" si="17"/>
        <v>1.2869370000796219E-2</v>
      </c>
      <c r="P97" s="35"/>
      <c r="Q97" s="45">
        <f t="shared" si="18"/>
        <v>32636.049400000004</v>
      </c>
      <c r="R97" s="45"/>
      <c r="S97" s="45"/>
      <c r="T97" s="45"/>
      <c r="AE97" t="s">
        <v>37</v>
      </c>
      <c r="AG97" t="s">
        <v>32</v>
      </c>
    </row>
    <row r="98" spans="1:33" s="35" customFormat="1" ht="12.75" customHeight="1">
      <c r="A98" s="63" t="s">
        <v>337</v>
      </c>
      <c r="B98" s="64" t="s">
        <v>62</v>
      </c>
      <c r="C98" s="63">
        <v>47757.445</v>
      </c>
      <c r="D98" s="63" t="s">
        <v>61</v>
      </c>
      <c r="E98" s="35">
        <f t="shared" si="15"/>
        <v>1578.9893626066116</v>
      </c>
      <c r="F98" s="35">
        <f t="shared" si="16"/>
        <v>1579</v>
      </c>
      <c r="G98" s="35">
        <f t="shared" si="19"/>
        <v>-2.1894999998039566E-2</v>
      </c>
      <c r="I98" s="35">
        <f>+G98</f>
        <v>-2.1894999998039566E-2</v>
      </c>
      <c r="N98"/>
      <c r="O98" s="35">
        <f t="shared" ca="1" si="17"/>
        <v>1.2802560911809525E-2</v>
      </c>
      <c r="Q98" s="45">
        <f t="shared" si="18"/>
        <v>32738.945</v>
      </c>
      <c r="R98" s="45"/>
      <c r="S98" s="45"/>
      <c r="T98" s="45"/>
      <c r="U98"/>
      <c r="V98"/>
      <c r="W98"/>
      <c r="X98"/>
      <c r="Y98"/>
      <c r="Z98"/>
      <c r="AA98"/>
      <c r="AB98"/>
      <c r="AC98"/>
      <c r="AD98"/>
      <c r="AE98" s="35" t="s">
        <v>37</v>
      </c>
      <c r="AG98" s="35" t="s">
        <v>32</v>
      </c>
    </row>
    <row r="99" spans="1:33" ht="12.75" customHeight="1">
      <c r="A99" s="63" t="s">
        <v>337</v>
      </c>
      <c r="B99" s="64" t="s">
        <v>40</v>
      </c>
      <c r="C99" s="63">
        <v>47758.478000000003</v>
      </c>
      <c r="D99" s="63" t="s">
        <v>61</v>
      </c>
      <c r="E99" s="35">
        <f t="shared" si="15"/>
        <v>1579.4912318631132</v>
      </c>
      <c r="F99" s="35">
        <f t="shared" si="16"/>
        <v>1579.5</v>
      </c>
      <c r="G99" s="35">
        <f t="shared" si="19"/>
        <v>-1.8047499994281679E-2</v>
      </c>
      <c r="H99" s="35"/>
      <c r="I99" s="35">
        <f>+G99</f>
        <v>-1.8047499994281679E-2</v>
      </c>
      <c r="J99" s="35"/>
      <c r="K99" s="35"/>
      <c r="L99" s="35"/>
      <c r="M99" s="35"/>
      <c r="O99" s="35">
        <f t="shared" ca="1" si="17"/>
        <v>1.2801892820919657E-2</v>
      </c>
      <c r="P99" s="35"/>
      <c r="Q99" s="45">
        <f t="shared" si="18"/>
        <v>32739.978000000003</v>
      </c>
      <c r="R99" s="45"/>
      <c r="S99" s="45"/>
      <c r="T99" s="45"/>
      <c r="AE99" t="s">
        <v>30</v>
      </c>
      <c r="AG99" t="s">
        <v>32</v>
      </c>
    </row>
    <row r="100" spans="1:33" ht="12.75" customHeight="1">
      <c r="A100" s="63" t="s">
        <v>332</v>
      </c>
      <c r="B100" s="64" t="s">
        <v>40</v>
      </c>
      <c r="C100" s="63">
        <v>47758.497499999998</v>
      </c>
      <c r="D100" s="63" t="s">
        <v>61</v>
      </c>
      <c r="E100" s="35">
        <f t="shared" si="15"/>
        <v>1579.5007056777299</v>
      </c>
      <c r="F100" s="35">
        <f t="shared" si="16"/>
        <v>1579.5</v>
      </c>
      <c r="G100" s="35">
        <f t="shared" si="19"/>
        <v>1.4525000005960464E-3</v>
      </c>
      <c r="H100" s="35"/>
      <c r="I100" s="35"/>
      <c r="J100" s="35">
        <f>+G100</f>
        <v>1.4525000005960464E-3</v>
      </c>
      <c r="K100" s="35"/>
      <c r="L100" s="35"/>
      <c r="M100" s="35"/>
      <c r="O100" s="35">
        <f t="shared" ca="1" si="17"/>
        <v>1.2801892820919657E-2</v>
      </c>
      <c r="P100" s="35"/>
      <c r="Q100" s="45">
        <f t="shared" si="18"/>
        <v>32739.997499999998</v>
      </c>
      <c r="R100" s="45"/>
      <c r="S100" s="45"/>
      <c r="T100" s="45"/>
      <c r="AE100" t="s">
        <v>33</v>
      </c>
      <c r="AG100" t="s">
        <v>32</v>
      </c>
    </row>
    <row r="101" spans="1:33" ht="12.75" customHeight="1">
      <c r="A101" s="63" t="s">
        <v>337</v>
      </c>
      <c r="B101" s="64" t="s">
        <v>62</v>
      </c>
      <c r="C101" s="63">
        <v>47788.328000000001</v>
      </c>
      <c r="D101" s="63" t="s">
        <v>61</v>
      </c>
      <c r="E101" s="35">
        <f t="shared" si="15"/>
        <v>1593.9934557803647</v>
      </c>
      <c r="F101" s="35">
        <f t="shared" si="16"/>
        <v>1594</v>
      </c>
      <c r="G101" s="35">
        <f t="shared" si="19"/>
        <v>-1.3469999998051208E-2</v>
      </c>
      <c r="H101" s="35"/>
      <c r="I101" s="35">
        <f t="shared" ref="I101:I112" si="21">+G101</f>
        <v>-1.3469999998051208E-2</v>
      </c>
      <c r="J101" s="35"/>
      <c r="K101" s="35"/>
      <c r="L101" s="35"/>
      <c r="M101" s="35"/>
      <c r="O101" s="35">
        <f t="shared" ca="1" si="17"/>
        <v>1.2782518185113516E-2</v>
      </c>
      <c r="P101" s="35"/>
      <c r="Q101" s="45">
        <f t="shared" si="18"/>
        <v>32769.828000000001</v>
      </c>
      <c r="R101" s="45"/>
      <c r="S101" s="45"/>
      <c r="T101" s="45"/>
      <c r="AE101" t="s">
        <v>35</v>
      </c>
      <c r="AG101" t="s">
        <v>32</v>
      </c>
    </row>
    <row r="102" spans="1:33" ht="12.75" customHeight="1">
      <c r="A102" s="63" t="s">
        <v>350</v>
      </c>
      <c r="B102" s="64" t="s">
        <v>62</v>
      </c>
      <c r="C102" s="63">
        <v>47792.42</v>
      </c>
      <c r="D102" s="63" t="s">
        <v>61</v>
      </c>
      <c r="E102" s="35">
        <f t="shared" si="15"/>
        <v>1595.9814993404771</v>
      </c>
      <c r="F102" s="35">
        <f t="shared" si="16"/>
        <v>1596</v>
      </c>
      <c r="G102" s="35">
        <f t="shared" si="19"/>
        <v>-3.8079999998444691E-2</v>
      </c>
      <c r="H102" s="35"/>
      <c r="I102" s="35">
        <f t="shared" si="21"/>
        <v>-3.8079999998444691E-2</v>
      </c>
      <c r="J102" s="35"/>
      <c r="K102" s="35"/>
      <c r="L102" s="35"/>
      <c r="M102" s="35"/>
      <c r="O102" s="35">
        <f t="shared" ca="1" si="17"/>
        <v>1.2779845821554048E-2</v>
      </c>
      <c r="P102" s="35"/>
      <c r="Q102" s="45">
        <f t="shared" si="18"/>
        <v>32773.919999999998</v>
      </c>
      <c r="R102" s="45"/>
      <c r="S102" s="45"/>
      <c r="T102" s="45"/>
    </row>
    <row r="103" spans="1:33" ht="12.75" customHeight="1">
      <c r="A103" s="63" t="s">
        <v>337</v>
      </c>
      <c r="B103" s="64" t="s">
        <v>40</v>
      </c>
      <c r="C103" s="63">
        <v>47822.288999999997</v>
      </c>
      <c r="D103" s="63" t="s">
        <v>61</v>
      </c>
      <c r="E103" s="35">
        <f t="shared" si="15"/>
        <v>1610.4929541540243</v>
      </c>
      <c r="F103" s="35">
        <f t="shared" si="16"/>
        <v>1610.5</v>
      </c>
      <c r="G103" s="35">
        <f t="shared" si="19"/>
        <v>-1.4502500001981389E-2</v>
      </c>
      <c r="H103" s="35"/>
      <c r="I103" s="35">
        <f t="shared" si="21"/>
        <v>-1.4502500001981389E-2</v>
      </c>
      <c r="J103" s="35"/>
      <c r="K103" s="35"/>
      <c r="L103" s="35"/>
      <c r="M103" s="35"/>
      <c r="O103" s="35">
        <f t="shared" ca="1" si="17"/>
        <v>1.2760471185747907E-2</v>
      </c>
      <c r="P103" s="35"/>
      <c r="Q103" s="45">
        <f t="shared" si="18"/>
        <v>32803.788999999997</v>
      </c>
      <c r="R103" s="45"/>
      <c r="S103" s="45"/>
      <c r="T103" s="45"/>
    </row>
    <row r="104" spans="1:33" ht="12.75" customHeight="1">
      <c r="A104" s="63" t="s">
        <v>337</v>
      </c>
      <c r="B104" s="64" t="s">
        <v>40</v>
      </c>
      <c r="C104" s="63">
        <v>47927.27</v>
      </c>
      <c r="D104" s="63" t="s">
        <v>61</v>
      </c>
      <c r="E104" s="35">
        <f t="shared" si="15"/>
        <v>1661.4965712078622</v>
      </c>
      <c r="F104" s="35">
        <f t="shared" si="16"/>
        <v>1661.5</v>
      </c>
      <c r="G104" s="35">
        <f t="shared" si="19"/>
        <v>-7.0574999990640208E-3</v>
      </c>
      <c r="H104" s="35"/>
      <c r="I104" s="35">
        <f t="shared" si="21"/>
        <v>-7.0574999990640208E-3</v>
      </c>
      <c r="J104" s="35"/>
      <c r="K104" s="35"/>
      <c r="L104" s="35"/>
      <c r="M104" s="35"/>
      <c r="O104" s="35">
        <f t="shared" ca="1" si="17"/>
        <v>1.269232591498148E-2</v>
      </c>
      <c r="P104" s="35"/>
      <c r="Q104" s="45">
        <f t="shared" si="18"/>
        <v>32908.769999999997</v>
      </c>
      <c r="R104" s="45"/>
      <c r="S104" s="45"/>
      <c r="T104" s="45"/>
    </row>
    <row r="105" spans="1:33" ht="12.75" customHeight="1">
      <c r="A105" s="63" t="s">
        <v>337</v>
      </c>
      <c r="B105" s="64" t="s">
        <v>62</v>
      </c>
      <c r="C105" s="63">
        <v>47928.296999999999</v>
      </c>
      <c r="D105" s="63" t="s">
        <v>61</v>
      </c>
      <c r="E105" s="35">
        <f t="shared" si="15"/>
        <v>1661.9955254444801</v>
      </c>
      <c r="F105" s="35">
        <f t="shared" si="16"/>
        <v>1662</v>
      </c>
      <c r="G105" s="35">
        <f t="shared" si="19"/>
        <v>-9.2099999965284951E-3</v>
      </c>
      <c r="H105" s="35"/>
      <c r="I105" s="35">
        <f t="shared" si="21"/>
        <v>-9.2099999965284951E-3</v>
      </c>
      <c r="J105" s="35"/>
      <c r="K105" s="35"/>
      <c r="L105" s="35"/>
      <c r="M105" s="35"/>
      <c r="O105" s="35">
        <f t="shared" ca="1" si="17"/>
        <v>1.2691657824091613E-2</v>
      </c>
      <c r="P105" s="35"/>
      <c r="Q105" s="45">
        <f t="shared" si="18"/>
        <v>32909.796999999999</v>
      </c>
      <c r="R105" s="45"/>
      <c r="S105" s="45"/>
      <c r="T105" s="45"/>
    </row>
    <row r="106" spans="1:33" ht="12.75" customHeight="1">
      <c r="A106" s="63" t="s">
        <v>361</v>
      </c>
      <c r="B106" s="64" t="s">
        <v>62</v>
      </c>
      <c r="C106" s="63">
        <v>48206.19</v>
      </c>
      <c r="D106" s="63" t="s">
        <v>61</v>
      </c>
      <c r="E106" s="35">
        <f t="shared" si="15"/>
        <v>1797.0061288293059</v>
      </c>
      <c r="F106" s="35">
        <f t="shared" si="16"/>
        <v>1797</v>
      </c>
      <c r="G106" s="35">
        <f t="shared" si="19"/>
        <v>1.2615000006917398E-2</v>
      </c>
      <c r="H106" s="35"/>
      <c r="I106" s="35">
        <f t="shared" si="21"/>
        <v>1.2615000006917398E-2</v>
      </c>
      <c r="J106" s="35"/>
      <c r="K106" s="35"/>
      <c r="L106" s="35"/>
      <c r="M106" s="35"/>
      <c r="O106" s="35">
        <f t="shared" ca="1" si="17"/>
        <v>1.2511273283827539E-2</v>
      </c>
      <c r="P106" s="35"/>
      <c r="Q106" s="45">
        <f t="shared" si="18"/>
        <v>33187.69</v>
      </c>
      <c r="R106" s="45"/>
      <c r="S106" s="45"/>
      <c r="T106" s="45"/>
    </row>
    <row r="107" spans="1:33" ht="12.75" customHeight="1">
      <c r="A107" s="63" t="s">
        <v>365</v>
      </c>
      <c r="B107" s="64" t="s">
        <v>62</v>
      </c>
      <c r="C107" s="63">
        <v>48319.349000000002</v>
      </c>
      <c r="D107" s="63" t="s">
        <v>61</v>
      </c>
      <c r="E107" s="35">
        <f t="shared" si="15"/>
        <v>1851.9829179834885</v>
      </c>
      <c r="F107" s="35">
        <f t="shared" si="16"/>
        <v>1852</v>
      </c>
      <c r="G107" s="35">
        <f t="shared" si="19"/>
        <v>-3.515999999945052E-2</v>
      </c>
      <c r="H107" s="35"/>
      <c r="I107" s="35">
        <f t="shared" si="21"/>
        <v>-3.515999999945052E-2</v>
      </c>
      <c r="J107" s="35"/>
      <c r="K107" s="35"/>
      <c r="L107" s="35"/>
      <c r="M107" s="35"/>
      <c r="O107" s="35">
        <f t="shared" ca="1" si="17"/>
        <v>1.2437783285942177E-2</v>
      </c>
      <c r="P107" s="35"/>
      <c r="Q107" s="45">
        <f t="shared" si="18"/>
        <v>33300.849000000002</v>
      </c>
      <c r="R107" s="45"/>
      <c r="S107" s="45"/>
      <c r="T107" s="45"/>
    </row>
    <row r="108" spans="1:33" ht="12.75" customHeight="1">
      <c r="A108" s="63" t="s">
        <v>370</v>
      </c>
      <c r="B108" s="64" t="s">
        <v>62</v>
      </c>
      <c r="C108" s="63">
        <v>48537.561000000002</v>
      </c>
      <c r="D108" s="63" t="s">
        <v>61</v>
      </c>
      <c r="E108" s="35">
        <f t="shared" si="15"/>
        <v>1957.9983044301032</v>
      </c>
      <c r="F108" s="35">
        <f t="shared" si="16"/>
        <v>1958</v>
      </c>
      <c r="G108" s="35">
        <f t="shared" si="19"/>
        <v>-3.4899999955086969E-3</v>
      </c>
      <c r="H108" s="35"/>
      <c r="I108" s="35">
        <f t="shared" si="21"/>
        <v>-3.4899999955086969E-3</v>
      </c>
      <c r="J108" s="35"/>
      <c r="K108" s="35"/>
      <c r="L108" s="35"/>
      <c r="M108" s="35"/>
      <c r="O108" s="35">
        <f t="shared" ca="1" si="17"/>
        <v>1.2296148017290386E-2</v>
      </c>
      <c r="P108" s="35"/>
      <c r="Q108" s="45">
        <f t="shared" si="18"/>
        <v>33519.061000000002</v>
      </c>
      <c r="R108" s="45"/>
      <c r="S108" s="45"/>
      <c r="T108" s="45"/>
    </row>
    <row r="109" spans="1:33" ht="12.75" customHeight="1">
      <c r="A109" s="63" t="s">
        <v>370</v>
      </c>
      <c r="B109" s="64" t="s">
        <v>62</v>
      </c>
      <c r="C109" s="63">
        <v>48537.565000000002</v>
      </c>
      <c r="D109" s="63" t="s">
        <v>61</v>
      </c>
      <c r="E109" s="35">
        <f t="shared" si="15"/>
        <v>1958.0002477766923</v>
      </c>
      <c r="F109" s="35">
        <f t="shared" si="16"/>
        <v>1958</v>
      </c>
      <c r="G109" s="35">
        <f t="shared" si="19"/>
        <v>5.1000000530621037E-4</v>
      </c>
      <c r="H109" s="35"/>
      <c r="I109" s="35">
        <f t="shared" si="21"/>
        <v>5.1000000530621037E-4</v>
      </c>
      <c r="J109" s="35"/>
      <c r="K109" s="35"/>
      <c r="L109" s="35"/>
      <c r="M109" s="35"/>
      <c r="O109" s="35">
        <f t="shared" ca="1" si="17"/>
        <v>1.2296148017290386E-2</v>
      </c>
      <c r="P109" s="35"/>
      <c r="Q109" s="45">
        <f t="shared" si="18"/>
        <v>33519.065000000002</v>
      </c>
      <c r="R109" s="45"/>
      <c r="S109" s="45"/>
      <c r="T109" s="45"/>
    </row>
    <row r="110" spans="1:33" ht="12.75" customHeight="1">
      <c r="A110" s="63" t="s">
        <v>376</v>
      </c>
      <c r="B110" s="64" t="s">
        <v>40</v>
      </c>
      <c r="C110" s="63">
        <v>48565.38</v>
      </c>
      <c r="D110" s="63" t="s">
        <v>61</v>
      </c>
      <c r="E110" s="35">
        <f t="shared" si="15"/>
        <v>1971.513794117004</v>
      </c>
      <c r="F110" s="35">
        <f t="shared" si="16"/>
        <v>1971.5</v>
      </c>
      <c r="G110" s="35">
        <f t="shared" si="19"/>
        <v>2.8392499996698461E-2</v>
      </c>
      <c r="H110" s="35"/>
      <c r="I110" s="35">
        <f t="shared" si="21"/>
        <v>2.8392499996698461E-2</v>
      </c>
      <c r="J110" s="35"/>
      <c r="K110" s="35"/>
      <c r="L110" s="35"/>
      <c r="M110" s="35"/>
      <c r="O110" s="35">
        <f t="shared" ca="1" si="17"/>
        <v>1.2278109563263979E-2</v>
      </c>
      <c r="P110" s="35"/>
      <c r="Q110" s="45">
        <f t="shared" si="18"/>
        <v>33546.879999999997</v>
      </c>
      <c r="R110" s="45"/>
      <c r="S110" s="45"/>
      <c r="T110" s="45"/>
    </row>
    <row r="111" spans="1:33" ht="12.75" customHeight="1">
      <c r="A111" s="63" t="s">
        <v>376</v>
      </c>
      <c r="B111" s="64" t="s">
        <v>62</v>
      </c>
      <c r="C111" s="63">
        <v>48566.33</v>
      </c>
      <c r="D111" s="63" t="s">
        <v>61</v>
      </c>
      <c r="E111" s="35">
        <f t="shared" si="15"/>
        <v>1971.975338931793</v>
      </c>
      <c r="F111" s="35">
        <f t="shared" si="16"/>
        <v>1972</v>
      </c>
      <c r="G111" s="35">
        <f t="shared" si="19"/>
        <v>-5.0759999998263083E-2</v>
      </c>
      <c r="H111" s="35"/>
      <c r="I111" s="35">
        <f t="shared" si="21"/>
        <v>-5.0759999998263083E-2</v>
      </c>
      <c r="J111" s="35"/>
      <c r="K111" s="35"/>
      <c r="L111" s="35"/>
      <c r="M111" s="35"/>
      <c r="O111" s="35">
        <f t="shared" ca="1" si="17"/>
        <v>1.2277441472374112E-2</v>
      </c>
      <c r="P111" s="35"/>
      <c r="Q111" s="45">
        <f t="shared" si="18"/>
        <v>33547.83</v>
      </c>
      <c r="R111" s="45"/>
      <c r="S111" s="45"/>
      <c r="T111" s="45"/>
    </row>
    <row r="112" spans="1:33" ht="12.75" customHeight="1">
      <c r="A112" s="35" t="s">
        <v>38</v>
      </c>
      <c r="B112" s="38" t="s">
        <v>40</v>
      </c>
      <c r="C112" s="36">
        <v>48987.305999999997</v>
      </c>
      <c r="D112" s="37"/>
      <c r="E112">
        <f t="shared" si="15"/>
        <v>2176.5009072999383</v>
      </c>
      <c r="F112">
        <f t="shared" si="16"/>
        <v>2176.5</v>
      </c>
      <c r="G112">
        <f t="shared" si="19"/>
        <v>1.8675000028451905E-3</v>
      </c>
      <c r="I112">
        <f t="shared" si="21"/>
        <v>1.8675000028451905E-3</v>
      </c>
      <c r="O112">
        <f t="shared" ca="1" si="17"/>
        <v>1.2004192298418535E-2</v>
      </c>
      <c r="Q112" s="2">
        <f t="shared" si="18"/>
        <v>33968.805999999997</v>
      </c>
      <c r="R112" s="2"/>
      <c r="S112" s="2"/>
      <c r="T112" s="2"/>
      <c r="AD112">
        <v>16</v>
      </c>
    </row>
    <row r="113" spans="1:30" ht="12.75" customHeight="1">
      <c r="A113" s="35" t="s">
        <v>39</v>
      </c>
      <c r="B113" s="38"/>
      <c r="C113" s="36">
        <v>49375.299200000001</v>
      </c>
      <c r="D113" s="37"/>
      <c r="E113" s="35">
        <f t="shared" si="15"/>
        <v>2365.0022227026625</v>
      </c>
      <c r="F113" s="35">
        <f t="shared" si="16"/>
        <v>2365</v>
      </c>
      <c r="G113" s="35">
        <f t="shared" si="19"/>
        <v>4.5750000062980689E-3</v>
      </c>
      <c r="H113" s="35"/>
      <c r="I113" s="35"/>
      <c r="J113" s="35">
        <f>+G113</f>
        <v>4.5750000062980689E-3</v>
      </c>
      <c r="K113" s="35"/>
      <c r="L113" s="35"/>
      <c r="M113" s="35"/>
      <c r="N113" s="35"/>
      <c r="O113" s="35">
        <f t="shared" ca="1" si="17"/>
        <v>1.1752322032938699E-2</v>
      </c>
      <c r="P113" s="35"/>
      <c r="Q113" s="45">
        <f t="shared" si="18"/>
        <v>34356.799200000001</v>
      </c>
      <c r="R113" s="45"/>
      <c r="S113" s="45"/>
      <c r="T113" s="45"/>
      <c r="U113" s="35"/>
      <c r="V113" s="35"/>
      <c r="W113" s="35"/>
      <c r="X113" s="35"/>
      <c r="Y113" s="35"/>
      <c r="Z113" s="35"/>
      <c r="AA113" s="35"/>
      <c r="AB113" s="35"/>
      <c r="AC113" s="35"/>
      <c r="AD113" s="35">
        <v>16</v>
      </c>
    </row>
    <row r="114" spans="1:30" s="35" customFormat="1" ht="12.75" customHeight="1">
      <c r="A114" s="63" t="s">
        <v>392</v>
      </c>
      <c r="B114" s="64" t="s">
        <v>62</v>
      </c>
      <c r="C114" s="63">
        <v>50402.385999999999</v>
      </c>
      <c r="D114" s="63" t="s">
        <v>61</v>
      </c>
      <c r="E114" s="35">
        <f t="shared" si="15"/>
        <v>2863.9986299406555</v>
      </c>
      <c r="F114" s="35">
        <f t="shared" si="16"/>
        <v>2864</v>
      </c>
      <c r="G114" s="35">
        <f t="shared" si="19"/>
        <v>-2.8200000015203841E-3</v>
      </c>
      <c r="J114" s="35">
        <f>+G114</f>
        <v>-2.8200000015203841E-3</v>
      </c>
      <c r="N114"/>
      <c r="O114" s="35">
        <f t="shared" ca="1" si="17"/>
        <v>1.1085567324851497E-2</v>
      </c>
      <c r="Q114" s="45">
        <f t="shared" si="18"/>
        <v>35383.885999999999</v>
      </c>
      <c r="R114" s="45"/>
      <c r="S114" s="45"/>
      <c r="T114" s="45"/>
      <c r="U114"/>
      <c r="V114"/>
      <c r="W114"/>
      <c r="X114"/>
      <c r="Y114"/>
      <c r="Z114"/>
      <c r="AA114"/>
      <c r="AB114"/>
      <c r="AC114"/>
      <c r="AD114"/>
    </row>
    <row r="115" spans="1:30" s="35" customFormat="1" ht="12.75" customHeight="1">
      <c r="A115" s="39" t="s">
        <v>46</v>
      </c>
      <c r="B115" s="40" t="s">
        <v>40</v>
      </c>
      <c r="C115" s="41">
        <v>52935.142999999996</v>
      </c>
      <c r="D115" s="37">
        <v>2.9999999999999997E-4</v>
      </c>
      <c r="E115" s="35">
        <f t="shared" si="15"/>
        <v>4094.5047988514816</v>
      </c>
      <c r="F115" s="35">
        <f t="shared" si="16"/>
        <v>4094.5</v>
      </c>
      <c r="G115" s="35">
        <f t="shared" si="19"/>
        <v>9.8775000005844049E-3</v>
      </c>
      <c r="K115" s="35">
        <f>+G115</f>
        <v>9.8775000005844049E-3</v>
      </c>
      <c r="O115" s="35">
        <f t="shared" ca="1" si="17"/>
        <v>9.4413956448889651E-3</v>
      </c>
      <c r="Q115" s="45">
        <f t="shared" si="18"/>
        <v>37916.642999999996</v>
      </c>
      <c r="R115" s="2"/>
      <c r="S115" s="45"/>
      <c r="T115" s="45"/>
    </row>
    <row r="116" spans="1:30" s="35" customFormat="1" ht="12.75" customHeight="1">
      <c r="A116" s="42" t="s">
        <v>49</v>
      </c>
      <c r="B116" s="40"/>
      <c r="C116" s="37">
        <v>53934.452899999997</v>
      </c>
      <c r="D116" s="37">
        <v>5.0000000000000001E-3</v>
      </c>
      <c r="E116" s="35">
        <f t="shared" si="15"/>
        <v>4580.0061701254181</v>
      </c>
      <c r="F116" s="35">
        <f t="shared" si="16"/>
        <v>4580</v>
      </c>
      <c r="G116" s="35">
        <f t="shared" si="19"/>
        <v>1.269999999931315E-2</v>
      </c>
      <c r="J116" s="35">
        <f>+G116</f>
        <v>1.269999999931315E-2</v>
      </c>
      <c r="O116" s="35">
        <f t="shared" ca="1" si="17"/>
        <v>8.7926793908281696E-3</v>
      </c>
      <c r="Q116" s="45">
        <f t="shared" si="18"/>
        <v>38915.952899999997</v>
      </c>
      <c r="R116" s="2"/>
      <c r="S116" s="45"/>
      <c r="T116" s="45"/>
    </row>
    <row r="117" spans="1:30" s="35" customFormat="1" ht="12.75" customHeight="1">
      <c r="A117" s="29" t="s">
        <v>56</v>
      </c>
      <c r="B117" s="30" t="s">
        <v>40</v>
      </c>
      <c r="C117" s="29">
        <v>54034.277260000003</v>
      </c>
      <c r="D117" s="29">
        <v>1E-3</v>
      </c>
      <c r="E117" s="35">
        <f t="shared" ref="E117:E130" si="22">+(C117-C$7)/C$8</f>
        <v>4628.5045024911296</v>
      </c>
      <c r="F117" s="35">
        <f t="shared" ref="F117:F132" si="23">ROUND(2*E117,0)/2</f>
        <v>4628.5</v>
      </c>
      <c r="G117" s="35">
        <f t="shared" si="19"/>
        <v>9.2675000050803646E-3</v>
      </c>
      <c r="K117" s="35">
        <f>+G117</f>
        <v>9.2675000050803646E-3</v>
      </c>
      <c r="O117" s="35">
        <f t="shared" ref="O117:O130" ca="1" si="24">+C$11+C$12*F117</f>
        <v>8.7278745745110759E-3</v>
      </c>
      <c r="Q117" s="45">
        <f t="shared" ref="Q117:Q130" si="25">+C117-15018.5</f>
        <v>39015.777260000003</v>
      </c>
      <c r="R117" s="2"/>
      <c r="S117" s="45"/>
      <c r="T117" s="45"/>
    </row>
    <row r="118" spans="1:30" ht="12.75" customHeight="1">
      <c r="A118" s="29" t="s">
        <v>56</v>
      </c>
      <c r="B118" s="30" t="s">
        <v>40</v>
      </c>
      <c r="C118" s="29">
        <v>54034.277950000003</v>
      </c>
      <c r="D118" s="29">
        <v>5.9999999999999995E-4</v>
      </c>
      <c r="E118" s="35">
        <f t="shared" si="22"/>
        <v>4628.5048377184166</v>
      </c>
      <c r="F118" s="35">
        <f t="shared" si="23"/>
        <v>4628.5</v>
      </c>
      <c r="G118" s="35">
        <f t="shared" si="19"/>
        <v>9.9575000058393925E-3</v>
      </c>
      <c r="H118" s="35"/>
      <c r="I118" s="35"/>
      <c r="J118" s="35"/>
      <c r="K118" s="35">
        <f>+G118</f>
        <v>9.9575000058393925E-3</v>
      </c>
      <c r="L118" s="35"/>
      <c r="M118" s="35"/>
      <c r="N118" s="35"/>
      <c r="O118" s="35">
        <f t="shared" ca="1" si="24"/>
        <v>8.7278745745110759E-3</v>
      </c>
      <c r="P118" s="35"/>
      <c r="Q118" s="45">
        <f t="shared" si="25"/>
        <v>39015.777950000003</v>
      </c>
      <c r="R118" s="2"/>
      <c r="S118" s="45"/>
      <c r="T118" s="4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</row>
    <row r="119" spans="1:30" s="35" customFormat="1" ht="12.75" customHeight="1">
      <c r="A119" s="42" t="s">
        <v>57</v>
      </c>
      <c r="B119" s="38" t="s">
        <v>40</v>
      </c>
      <c r="C119" s="37">
        <v>55497.724999999999</v>
      </c>
      <c r="D119" s="37">
        <v>3.0000000000000001E-3</v>
      </c>
      <c r="E119" s="35">
        <f t="shared" si="22"/>
        <v>5339.5010457633834</v>
      </c>
      <c r="F119" s="35">
        <f t="shared" si="23"/>
        <v>5339.5</v>
      </c>
      <c r="G119" s="35">
        <f t="shared" si="19"/>
        <v>2.1524999974644743E-3</v>
      </c>
      <c r="K119" s="35">
        <f>+G119</f>
        <v>2.1524999974644743E-3</v>
      </c>
      <c r="O119" s="35">
        <f t="shared" ca="1" si="24"/>
        <v>7.7778493291202917E-3</v>
      </c>
      <c r="Q119" s="45">
        <f t="shared" si="25"/>
        <v>40479.224999999999</v>
      </c>
      <c r="R119" s="2"/>
      <c r="S119" s="45"/>
      <c r="T119" s="45"/>
    </row>
    <row r="120" spans="1:30" s="35" customFormat="1" ht="12.75" customHeight="1">
      <c r="A120" s="63" t="s">
        <v>419</v>
      </c>
      <c r="B120" s="64" t="s">
        <v>62</v>
      </c>
      <c r="C120" s="63">
        <v>55807.507100000003</v>
      </c>
      <c r="D120" s="63" t="s">
        <v>61</v>
      </c>
      <c r="E120" s="35">
        <f t="shared" si="22"/>
        <v>5490.004542572653</v>
      </c>
      <c r="F120" s="35">
        <f t="shared" si="23"/>
        <v>5490</v>
      </c>
      <c r="G120" s="35">
        <f t="shared" si="19"/>
        <v>9.3500000075437129E-3</v>
      </c>
      <c r="J120" s="35">
        <f>+G120</f>
        <v>9.3500000075437129E-3</v>
      </c>
      <c r="N120"/>
      <c r="O120" s="35">
        <f t="shared" ca="1" si="24"/>
        <v>7.576753971270344E-3</v>
      </c>
      <c r="Q120" s="45">
        <f t="shared" si="25"/>
        <v>40789.007100000003</v>
      </c>
      <c r="R120" s="45"/>
      <c r="S120" s="45"/>
      <c r="T120" s="45"/>
      <c r="U120"/>
      <c r="V120"/>
      <c r="W120"/>
      <c r="X120"/>
      <c r="Y120"/>
      <c r="Z120"/>
      <c r="AA120"/>
      <c r="AB120"/>
      <c r="AC120"/>
      <c r="AD120"/>
    </row>
    <row r="121" spans="1:30" s="35" customFormat="1" ht="12.75" customHeight="1">
      <c r="A121" s="63" t="s">
        <v>419</v>
      </c>
      <c r="B121" s="64" t="s">
        <v>62</v>
      </c>
      <c r="C121" s="63">
        <v>55873.369200000001</v>
      </c>
      <c r="D121" s="63" t="s">
        <v>61</v>
      </c>
      <c r="E121" s="35">
        <f t="shared" si="22"/>
        <v>5522.0027644105239</v>
      </c>
      <c r="F121" s="35">
        <f t="shared" si="23"/>
        <v>5522</v>
      </c>
      <c r="G121" s="35">
        <f t="shared" si="19"/>
        <v>5.6900000054156408E-3</v>
      </c>
      <c r="J121" s="35">
        <f>+G121</f>
        <v>5.6900000054156408E-3</v>
      </c>
      <c r="N121"/>
      <c r="O121" s="35">
        <f t="shared" ca="1" si="24"/>
        <v>7.53399615431886E-3</v>
      </c>
      <c r="Q121" s="45">
        <f t="shared" si="25"/>
        <v>40854.869200000001</v>
      </c>
      <c r="R121" s="45"/>
      <c r="S121" s="45"/>
      <c r="T121" s="45"/>
      <c r="U121"/>
      <c r="V121"/>
      <c r="W121"/>
      <c r="X121"/>
      <c r="Y121"/>
      <c r="Z121"/>
      <c r="AA121"/>
      <c r="AB121"/>
      <c r="AC121"/>
      <c r="AD121"/>
    </row>
    <row r="122" spans="1:30" ht="12.75" customHeight="1">
      <c r="A122" s="42" t="s">
        <v>63</v>
      </c>
      <c r="B122" s="38" t="s">
        <v>62</v>
      </c>
      <c r="C122" s="37">
        <v>56237.681100000002</v>
      </c>
      <c r="D122" s="37">
        <v>2.2000000000000001E-4</v>
      </c>
      <c r="E122" s="35">
        <f t="shared" si="22"/>
        <v>5698.9988364212322</v>
      </c>
      <c r="F122" s="35">
        <f t="shared" si="23"/>
        <v>5699</v>
      </c>
      <c r="G122" s="35">
        <f t="shared" si="19"/>
        <v>-2.3949999958858825E-3</v>
      </c>
      <c r="H122" s="35"/>
      <c r="I122" s="35"/>
      <c r="J122" s="35"/>
      <c r="K122" s="35">
        <f>+G122</f>
        <v>-2.3949999958858825E-3</v>
      </c>
      <c r="L122" s="35"/>
      <c r="M122" s="35"/>
      <c r="N122" s="35"/>
      <c r="O122" s="35">
        <f t="shared" ca="1" si="24"/>
        <v>7.2974919793059641E-3</v>
      </c>
      <c r="P122" s="35"/>
      <c r="Q122" s="45">
        <f t="shared" si="25"/>
        <v>41219.181100000002</v>
      </c>
      <c r="R122" s="2"/>
      <c r="S122" s="45"/>
      <c r="T122" s="4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</row>
    <row r="123" spans="1:30" ht="12.75" customHeight="1">
      <c r="A123" s="37" t="s">
        <v>64</v>
      </c>
      <c r="B123" s="38" t="s">
        <v>62</v>
      </c>
      <c r="C123" s="37">
        <v>56692.574430000001</v>
      </c>
      <c r="D123" s="37">
        <v>2.48E-3</v>
      </c>
      <c r="E123" s="35">
        <f t="shared" si="22"/>
        <v>5920.0026866766602</v>
      </c>
      <c r="F123" s="35">
        <f t="shared" si="23"/>
        <v>5920</v>
      </c>
      <c r="G123" s="35">
        <f t="shared" si="19"/>
        <v>5.5300000021816231E-3</v>
      </c>
      <c r="H123" s="35"/>
      <c r="I123" s="35"/>
      <c r="J123" s="35"/>
      <c r="K123" s="35">
        <f>+G123</f>
        <v>5.5300000021816231E-3</v>
      </c>
      <c r="L123" s="35"/>
      <c r="M123" s="35"/>
      <c r="N123" s="35"/>
      <c r="O123" s="35">
        <f t="shared" ca="1" si="24"/>
        <v>7.0021958059847782E-3</v>
      </c>
      <c r="P123" s="35"/>
      <c r="Q123" s="45">
        <f t="shared" si="25"/>
        <v>41674.074430000001</v>
      </c>
      <c r="R123" s="2"/>
      <c r="S123" s="45"/>
      <c r="T123" s="4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</row>
    <row r="124" spans="1:30" s="35" customFormat="1" ht="12.75" customHeight="1">
      <c r="A124" s="41" t="s">
        <v>65</v>
      </c>
      <c r="B124" s="40" t="s">
        <v>62</v>
      </c>
      <c r="C124" s="41">
        <v>56897.374499999998</v>
      </c>
      <c r="D124" s="41">
        <v>4.8999999999999998E-3</v>
      </c>
      <c r="E124" s="35">
        <f t="shared" si="22"/>
        <v>6019.5020660203427</v>
      </c>
      <c r="F124" s="35">
        <f t="shared" si="23"/>
        <v>6019.5</v>
      </c>
      <c r="G124" s="35">
        <f t="shared" si="19"/>
        <v>4.252500002621673E-3</v>
      </c>
      <c r="J124" s="35">
        <f t="shared" ref="J124:J130" si="26">+G124</f>
        <v>4.252500002621673E-3</v>
      </c>
      <c r="O124" s="35">
        <f t="shared" ca="1" si="24"/>
        <v>6.8692457189012575E-3</v>
      </c>
      <c r="Q124" s="45">
        <f t="shared" si="25"/>
        <v>41878.874499999998</v>
      </c>
      <c r="R124" s="2"/>
      <c r="S124" s="45"/>
      <c r="T124" s="45"/>
    </row>
    <row r="125" spans="1:30" s="35" customFormat="1" ht="12.75" customHeight="1">
      <c r="A125" s="41" t="s">
        <v>65</v>
      </c>
      <c r="B125" s="40" t="s">
        <v>62</v>
      </c>
      <c r="C125" s="41">
        <v>56898.408100000001</v>
      </c>
      <c r="D125" s="41">
        <v>8.5000000000000006E-3</v>
      </c>
      <c r="E125" s="35">
        <f t="shared" si="22"/>
        <v>6020.0042267788322</v>
      </c>
      <c r="F125" s="35">
        <f t="shared" si="23"/>
        <v>6020</v>
      </c>
      <c r="G125" s="35">
        <f t="shared" si="19"/>
        <v>8.7000000057742E-3</v>
      </c>
      <c r="J125" s="35">
        <f t="shared" si="26"/>
        <v>8.7000000057742E-3</v>
      </c>
      <c r="O125" s="35">
        <f t="shared" ca="1" si="24"/>
        <v>6.8685776280113901E-3</v>
      </c>
      <c r="Q125" s="45">
        <f t="shared" si="25"/>
        <v>41879.908100000001</v>
      </c>
      <c r="R125" s="2"/>
      <c r="S125" s="45"/>
      <c r="T125" s="45"/>
    </row>
    <row r="126" spans="1:30" s="35" customFormat="1" ht="12.75" customHeight="1">
      <c r="A126" s="46" t="s">
        <v>66</v>
      </c>
      <c r="B126" s="47" t="s">
        <v>62</v>
      </c>
      <c r="C126" s="48">
        <v>56933.4</v>
      </c>
      <c r="D126" s="48">
        <v>1.4999999999999999E-2</v>
      </c>
      <c r="E126" s="35">
        <f t="shared" si="22"/>
        <v>6037.0045741520353</v>
      </c>
      <c r="F126" s="35">
        <f t="shared" si="23"/>
        <v>6037</v>
      </c>
      <c r="G126" s="35">
        <f t="shared" si="19"/>
        <v>9.4150000004447065E-3</v>
      </c>
      <c r="J126" s="35">
        <f t="shared" si="26"/>
        <v>9.4150000004447065E-3</v>
      </c>
      <c r="O126" s="35">
        <f t="shared" ca="1" si="24"/>
        <v>6.8458625377559139E-3</v>
      </c>
      <c r="Q126" s="45">
        <f t="shared" si="25"/>
        <v>41914.9</v>
      </c>
      <c r="R126" s="2"/>
      <c r="S126" s="45"/>
      <c r="T126" s="45"/>
    </row>
    <row r="127" spans="1:30" ht="12.75" customHeight="1">
      <c r="A127" s="63" t="s">
        <v>67</v>
      </c>
      <c r="B127" s="64" t="s">
        <v>62</v>
      </c>
      <c r="C127" s="63">
        <v>57219.502999999997</v>
      </c>
      <c r="D127" s="63" t="s">
        <v>61</v>
      </c>
      <c r="E127" s="35">
        <f t="shared" si="22"/>
        <v>6176.0038964099103</v>
      </c>
      <c r="F127" s="35">
        <f t="shared" si="23"/>
        <v>6176</v>
      </c>
      <c r="G127" s="35">
        <f t="shared" si="19"/>
        <v>8.020000001124572E-3</v>
      </c>
      <c r="H127" s="35"/>
      <c r="I127" s="35"/>
      <c r="J127" s="35">
        <f t="shared" si="26"/>
        <v>8.020000001124572E-3</v>
      </c>
      <c r="K127" s="35"/>
      <c r="L127" s="35"/>
      <c r="M127" s="35"/>
      <c r="O127" s="35">
        <f t="shared" ca="1" si="24"/>
        <v>6.6601332703729067E-3</v>
      </c>
      <c r="P127" s="35"/>
      <c r="Q127" s="45">
        <f t="shared" si="25"/>
        <v>42201.002999999997</v>
      </c>
      <c r="R127" s="45"/>
      <c r="S127" s="45"/>
      <c r="T127" s="45"/>
    </row>
    <row r="128" spans="1:30" ht="12.75" customHeight="1">
      <c r="A128" s="43" t="s">
        <v>67</v>
      </c>
      <c r="B128" s="44"/>
      <c r="C128" s="43">
        <v>57219.502999999997</v>
      </c>
      <c r="D128" s="43">
        <v>7.4999999999999997E-3</v>
      </c>
      <c r="E128" s="35">
        <f t="shared" si="22"/>
        <v>6176.0038964099103</v>
      </c>
      <c r="F128" s="35">
        <f t="shared" si="23"/>
        <v>6176</v>
      </c>
      <c r="G128" s="35">
        <f t="shared" si="19"/>
        <v>8.020000001124572E-3</v>
      </c>
      <c r="H128" s="35"/>
      <c r="I128" s="35"/>
      <c r="J128" s="35">
        <f t="shared" si="26"/>
        <v>8.020000001124572E-3</v>
      </c>
      <c r="K128" s="35"/>
      <c r="L128" s="35"/>
      <c r="M128" s="35"/>
      <c r="N128" s="35"/>
      <c r="O128" s="35">
        <f t="shared" ca="1" si="24"/>
        <v>6.6601332703729067E-3</v>
      </c>
      <c r="P128" s="35"/>
      <c r="Q128" s="45">
        <f t="shared" si="25"/>
        <v>42201.002999999997</v>
      </c>
      <c r="R128" s="2"/>
      <c r="S128" s="45"/>
      <c r="T128" s="45"/>
    </row>
    <row r="129" spans="1:20" ht="12.75" customHeight="1">
      <c r="A129" s="63" t="s">
        <v>67</v>
      </c>
      <c r="B129" s="64" t="s">
        <v>40</v>
      </c>
      <c r="C129" s="63">
        <v>57220.532399999996</v>
      </c>
      <c r="D129" s="63" t="s">
        <v>61</v>
      </c>
      <c r="E129" s="35">
        <f t="shared" si="22"/>
        <v>6176.5040166544795</v>
      </c>
      <c r="F129" s="35">
        <f t="shared" si="23"/>
        <v>6176.5</v>
      </c>
      <c r="G129" s="35">
        <f t="shared" si="19"/>
        <v>8.267500001238659E-3</v>
      </c>
      <c r="H129" s="35"/>
      <c r="I129" s="35"/>
      <c r="J129" s="35">
        <f t="shared" si="26"/>
        <v>8.267500001238659E-3</v>
      </c>
      <c r="K129" s="35"/>
      <c r="L129" s="35"/>
      <c r="M129" s="35"/>
      <c r="O129" s="35">
        <f t="shared" ca="1" si="24"/>
        <v>6.6594651794830394E-3</v>
      </c>
      <c r="P129" s="35"/>
      <c r="Q129" s="45">
        <f t="shared" si="25"/>
        <v>42202.032399999996</v>
      </c>
      <c r="R129" s="45"/>
      <c r="S129" s="45"/>
      <c r="T129" s="45"/>
    </row>
    <row r="130" spans="1:20" ht="12.75" customHeight="1">
      <c r="A130" s="43" t="s">
        <v>67</v>
      </c>
      <c r="B130" s="44"/>
      <c r="C130" s="43">
        <v>57220.532399999996</v>
      </c>
      <c r="D130" s="43">
        <v>5.7000000000000002E-3</v>
      </c>
      <c r="E130" s="35">
        <f t="shared" si="22"/>
        <v>6176.5040166544795</v>
      </c>
      <c r="F130" s="35">
        <f t="shared" si="23"/>
        <v>6176.5</v>
      </c>
      <c r="G130" s="35">
        <f t="shared" si="19"/>
        <v>8.267500001238659E-3</v>
      </c>
      <c r="H130" s="35"/>
      <c r="I130" s="35"/>
      <c r="J130" s="35">
        <f t="shared" si="26"/>
        <v>8.267500001238659E-3</v>
      </c>
      <c r="K130" s="35"/>
      <c r="L130" s="35"/>
      <c r="M130" s="35"/>
      <c r="N130" s="35"/>
      <c r="O130" s="35">
        <f t="shared" ca="1" si="24"/>
        <v>6.6594651794830394E-3</v>
      </c>
      <c r="P130" s="35"/>
      <c r="Q130" s="45">
        <f t="shared" si="25"/>
        <v>42202.032399999996</v>
      </c>
      <c r="R130" s="2"/>
      <c r="S130" s="45"/>
      <c r="T130" s="45"/>
    </row>
    <row r="131" spans="1:20" ht="12.75" customHeight="1">
      <c r="A131" s="65" t="s">
        <v>1</v>
      </c>
      <c r="B131" s="66" t="s">
        <v>62</v>
      </c>
      <c r="C131" s="67">
        <v>57322.419000000002</v>
      </c>
      <c r="D131" s="68">
        <v>0.01</v>
      </c>
      <c r="E131" s="35">
        <f>+(C131-C$7)/C$8</f>
        <v>6226.0042607873975</v>
      </c>
      <c r="F131" s="35">
        <f t="shared" si="23"/>
        <v>6226</v>
      </c>
      <c r="G131" s="35">
        <f>+C131-(C$7+F131*C$8)</f>
        <v>8.77000000764383E-3</v>
      </c>
      <c r="H131" s="35"/>
      <c r="I131" s="35">
        <f>+G131</f>
        <v>8.77000000764383E-3</v>
      </c>
      <c r="K131" s="35"/>
      <c r="L131" s="35"/>
      <c r="M131" s="35"/>
      <c r="N131" s="35"/>
      <c r="O131" s="35">
        <f ca="1">+C$11+C$12*F131</f>
        <v>6.5933241813862127E-3</v>
      </c>
      <c r="P131" s="35"/>
      <c r="Q131" s="45">
        <f>+C131-15018.5</f>
        <v>42303.919000000002</v>
      </c>
    </row>
    <row r="132" spans="1:20" ht="12.75" customHeight="1">
      <c r="A132" s="69" t="s">
        <v>0</v>
      </c>
      <c r="B132" s="76" t="s">
        <v>62</v>
      </c>
      <c r="C132" s="70">
        <v>57923.442300000002</v>
      </c>
      <c r="D132" s="70">
        <v>3.0999999999999999E-3</v>
      </c>
      <c r="E132" s="35">
        <f>+(C132-C$7)/C$8</f>
        <v>6518.0034057148987</v>
      </c>
      <c r="F132" s="35">
        <f t="shared" si="23"/>
        <v>6518</v>
      </c>
      <c r="G132" s="35">
        <f>+C132-(C$7+F132*C$8)</f>
        <v>7.0100000084494241E-3</v>
      </c>
      <c r="H132" s="35"/>
      <c r="I132" s="35">
        <f>+G132</f>
        <v>7.0100000084494241E-3</v>
      </c>
      <c r="K132" s="35"/>
      <c r="L132" s="35"/>
      <c r="M132" s="35"/>
      <c r="N132" s="35"/>
      <c r="O132" s="35">
        <f ca="1">+C$11+C$12*F132</f>
        <v>6.2031591017039211E-3</v>
      </c>
      <c r="P132" s="35"/>
      <c r="Q132" s="45">
        <f>+C132-15018.5</f>
        <v>42904.942300000002</v>
      </c>
    </row>
    <row r="133" spans="1:20" ht="12.75" customHeight="1">
      <c r="A133" s="73" t="s">
        <v>458</v>
      </c>
      <c r="B133" s="74" t="s">
        <v>62</v>
      </c>
      <c r="C133" s="77">
        <v>58744.704700000002</v>
      </c>
      <c r="D133" s="73">
        <v>6.9999999999999999E-4</v>
      </c>
      <c r="E133" s="35">
        <f>+(C133-C$7)/C$8</f>
        <v>6917.0027765564409</v>
      </c>
      <c r="F133" s="35">
        <f t="shared" ref="F133" si="27">ROUND(2*E133,0)/2</f>
        <v>6917</v>
      </c>
      <c r="G133" s="35">
        <f>+C133-(C$7+F133*C$8)</f>
        <v>5.7150000066030771E-3</v>
      </c>
      <c r="H133" s="35"/>
      <c r="I133" s="35"/>
      <c r="K133" s="35">
        <f>+G133</f>
        <v>5.7150000066030771E-3</v>
      </c>
      <c r="L133" s="35"/>
      <c r="M133" s="35"/>
      <c r="N133" s="35"/>
      <c r="O133" s="35">
        <f ca="1">+C$11+C$12*F133</f>
        <v>5.6700225715901054E-3</v>
      </c>
      <c r="P133" s="35"/>
      <c r="Q133" s="45">
        <f>+C133-15018.5</f>
        <v>43726.204700000002</v>
      </c>
    </row>
    <row r="134" spans="1:20" ht="12.75" customHeight="1">
      <c r="B134" s="57"/>
    </row>
    <row r="135" spans="1:20" ht="12.75" customHeight="1">
      <c r="B135" s="57"/>
    </row>
    <row r="136" spans="1:20" ht="12.75" customHeight="1">
      <c r="B136" s="57"/>
    </row>
    <row r="137" spans="1:20" ht="12.75" customHeight="1">
      <c r="B137" s="57"/>
    </row>
    <row r="138" spans="1:20" ht="12.75" customHeight="1">
      <c r="B138" s="57"/>
    </row>
    <row r="139" spans="1:20" ht="12.75" customHeight="1">
      <c r="B139" s="57"/>
    </row>
    <row r="140" spans="1:20" ht="12.75" customHeight="1">
      <c r="B140" s="57"/>
    </row>
    <row r="141" spans="1:20" ht="12.75" customHeight="1">
      <c r="B141" s="57"/>
    </row>
    <row r="142" spans="1:20" ht="12.75" customHeight="1">
      <c r="B142" s="57"/>
    </row>
    <row r="143" spans="1:20" ht="12.75" customHeight="1">
      <c r="B143" s="57"/>
    </row>
    <row r="144" spans="1:20" ht="12.75" customHeight="1">
      <c r="B144" s="57"/>
    </row>
    <row r="145" spans="2:2" ht="12.75" customHeight="1">
      <c r="B145" s="57"/>
    </row>
    <row r="146" spans="2:2" ht="12.75" customHeight="1">
      <c r="B146" s="57"/>
    </row>
    <row r="147" spans="2:2" ht="12.75" customHeight="1">
      <c r="B147" s="57"/>
    </row>
    <row r="148" spans="2:2" ht="12.75" customHeight="1">
      <c r="B148" s="57"/>
    </row>
    <row r="149" spans="2:2" ht="12.75" customHeight="1">
      <c r="B149" s="57"/>
    </row>
    <row r="150" spans="2:2" ht="12.75" customHeight="1">
      <c r="B150" s="57"/>
    </row>
    <row r="151" spans="2:2" ht="12.75" customHeight="1">
      <c r="B151" s="57"/>
    </row>
    <row r="152" spans="2:2" ht="12.75" customHeight="1">
      <c r="B152" s="57"/>
    </row>
    <row r="153" spans="2:2" ht="12.75" customHeight="1">
      <c r="B153" s="57"/>
    </row>
    <row r="154" spans="2:2" ht="12.75" customHeight="1">
      <c r="B154" s="57"/>
    </row>
    <row r="155" spans="2:2" ht="12.75" customHeight="1">
      <c r="B155" s="57"/>
    </row>
    <row r="156" spans="2:2" ht="12.75" customHeight="1">
      <c r="B156" s="57"/>
    </row>
    <row r="157" spans="2:2" ht="12.75" customHeight="1">
      <c r="B157" s="57"/>
    </row>
    <row r="158" spans="2:2" ht="12.75" customHeight="1">
      <c r="B158" s="57"/>
    </row>
    <row r="159" spans="2:2" ht="12.75" customHeight="1">
      <c r="B159" s="57"/>
    </row>
    <row r="160" spans="2:2" ht="12.75" customHeight="1">
      <c r="B160" s="57"/>
    </row>
    <row r="161" spans="2:2" ht="12.75" customHeight="1">
      <c r="B161" s="57"/>
    </row>
    <row r="162" spans="2:2" ht="12.75" customHeight="1">
      <c r="B162" s="57"/>
    </row>
    <row r="163" spans="2:2" ht="12.75" customHeight="1">
      <c r="B163" s="57"/>
    </row>
    <row r="164" spans="2:2" ht="12.75" customHeight="1">
      <c r="B164" s="57"/>
    </row>
    <row r="165" spans="2:2" ht="12.75" customHeight="1">
      <c r="B165" s="57"/>
    </row>
    <row r="166" spans="2:2" ht="12.75" customHeight="1">
      <c r="B166" s="57"/>
    </row>
    <row r="167" spans="2:2" ht="12.75" customHeight="1">
      <c r="B167" s="57"/>
    </row>
    <row r="168" spans="2:2" ht="12.75" customHeight="1">
      <c r="B168" s="57"/>
    </row>
    <row r="169" spans="2:2" ht="12.75" customHeight="1">
      <c r="B169" s="57"/>
    </row>
    <row r="170" spans="2:2" ht="12.75" customHeight="1">
      <c r="B170" s="57"/>
    </row>
    <row r="171" spans="2:2" ht="12.75" customHeight="1">
      <c r="B171" s="57"/>
    </row>
    <row r="172" spans="2:2" ht="12.75" customHeight="1">
      <c r="B172" s="57"/>
    </row>
    <row r="173" spans="2:2" ht="12.75" customHeight="1">
      <c r="B173" s="57"/>
    </row>
    <row r="174" spans="2:2" ht="12.75" customHeight="1">
      <c r="B174" s="57"/>
    </row>
    <row r="175" spans="2:2" ht="12.75" customHeight="1">
      <c r="B175" s="57"/>
    </row>
    <row r="176" spans="2:2" ht="12.75" customHeight="1">
      <c r="B176" s="57"/>
    </row>
    <row r="177" spans="2:2" ht="12.75" customHeight="1">
      <c r="B177" s="57"/>
    </row>
    <row r="178" spans="2:2" ht="12.75" customHeight="1">
      <c r="B178" s="57"/>
    </row>
    <row r="179" spans="2:2" ht="12.75" customHeight="1">
      <c r="B179" s="57"/>
    </row>
    <row r="180" spans="2:2" ht="12.75" customHeight="1">
      <c r="B180" s="57"/>
    </row>
    <row r="181" spans="2:2" ht="12.75" customHeight="1">
      <c r="B181" s="57"/>
    </row>
    <row r="182" spans="2:2" ht="12.75" customHeight="1">
      <c r="B182" s="57"/>
    </row>
    <row r="183" spans="2:2" ht="12.75" customHeight="1">
      <c r="B183" s="57"/>
    </row>
    <row r="184" spans="2:2" ht="12.75" customHeight="1">
      <c r="B184" s="57"/>
    </row>
    <row r="185" spans="2:2" ht="12.75" customHeight="1">
      <c r="B185" s="57"/>
    </row>
    <row r="186" spans="2:2" ht="12.75" customHeight="1">
      <c r="B186" s="57"/>
    </row>
    <row r="187" spans="2:2" ht="12.75" customHeight="1">
      <c r="B187" s="57"/>
    </row>
    <row r="188" spans="2:2" ht="12.75" customHeight="1">
      <c r="B188" s="57"/>
    </row>
    <row r="189" spans="2:2" ht="12.75" customHeight="1">
      <c r="B189" s="57"/>
    </row>
    <row r="190" spans="2:2" ht="12.75" customHeight="1">
      <c r="B190" s="57"/>
    </row>
    <row r="191" spans="2:2" ht="12.75" customHeight="1">
      <c r="B191" s="57"/>
    </row>
    <row r="192" spans="2:2" ht="12.75" customHeight="1">
      <c r="B192" s="57"/>
    </row>
    <row r="193" spans="2:2" ht="12.75" customHeight="1">
      <c r="B193" s="57"/>
    </row>
    <row r="194" spans="2:2" ht="12.75" customHeight="1">
      <c r="B194" s="57"/>
    </row>
    <row r="195" spans="2:2" ht="12.75" customHeight="1">
      <c r="B195" s="57"/>
    </row>
    <row r="196" spans="2:2" ht="12.75" customHeight="1">
      <c r="B196" s="57"/>
    </row>
    <row r="197" spans="2:2" ht="12.75" customHeight="1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</sheetData>
  <phoneticPr fontId="8" type="noConversion"/>
  <hyperlinks>
    <hyperlink ref="W60" r:id="rId1" display="http://simbad.u-strasbg.fr/cgi-bin/cdsbib?1983A%26AS...51...27G" xr:uid="{00000000-0004-0000-0000-000000000000}"/>
    <hyperlink ref="H2050" r:id="rId2" display="http://vsolj.cetus-net.org/bulletin.html" xr:uid="{00000000-0004-0000-0000-000001000000}"/>
    <hyperlink ref="H65028" r:id="rId3" display="http://vsolj.cetus-net.org/bulletin.html" xr:uid="{00000000-0004-0000-0000-000002000000}"/>
    <hyperlink ref="H65021" r:id="rId4" display="https://www.aavso.org/ejaavso" xr:uid="{00000000-0004-0000-0000-000003000000}"/>
    <hyperlink ref="AP1172" r:id="rId5" display="http://cdsbib.u-strasbg.fr/cgi-bin/cdsbib?1990RMxAA..21..381G" xr:uid="{00000000-0004-0000-0000-000004000000}"/>
    <hyperlink ref="AP1176" r:id="rId6" display="http://cdsbib.u-strasbg.fr/cgi-bin/cdsbib?1990RMxAA..21..381G" xr:uid="{00000000-0004-0000-0000-000005000000}"/>
    <hyperlink ref="AP1175" r:id="rId7" display="http://cdsbib.u-strasbg.fr/cgi-bin/cdsbib?1990RMxAA..21..381G" xr:uid="{00000000-0004-0000-0000-000006000000}"/>
    <hyperlink ref="AP1156" r:id="rId8" display="http://cdsbib.u-strasbg.fr/cgi-bin/cdsbib?1990RMxAA..21..381G" xr:uid="{00000000-0004-0000-0000-000007000000}"/>
    <hyperlink ref="I65028" r:id="rId9" display="http://vsolj.cetus-net.org/bulletin.html" xr:uid="{00000000-0004-0000-0000-000008000000}"/>
    <hyperlink ref="AQ1312" r:id="rId10" display="http://cdsbib.u-strasbg.fr/cgi-bin/cdsbib?1990RMxAA..21..381G" xr:uid="{00000000-0004-0000-0000-000009000000}"/>
    <hyperlink ref="AQ56078" r:id="rId11" display="http://cdsbib.u-strasbg.fr/cgi-bin/cdsbib?1990RMxAA..21..381G" xr:uid="{00000000-0004-0000-0000-00000A000000}"/>
    <hyperlink ref="AQ1313" r:id="rId12" display="http://cdsbib.u-strasbg.fr/cgi-bin/cdsbib?1990RMxAA..21..381G" xr:uid="{00000000-0004-0000-0000-00000B000000}"/>
    <hyperlink ref="H65025" r:id="rId13" display="https://www.aavso.org/ejaavso" xr:uid="{00000000-0004-0000-0000-00000C000000}"/>
    <hyperlink ref="H2198" r:id="rId14" display="http://vsolj.cetus-net.org/bulletin.html" xr:uid="{00000000-0004-0000-0000-00000D000000}"/>
    <hyperlink ref="AP3442" r:id="rId15" display="http://cdsbib.u-strasbg.fr/cgi-bin/cdsbib?1990RMxAA..21..381G" xr:uid="{00000000-0004-0000-0000-00000E000000}"/>
    <hyperlink ref="AP3445" r:id="rId16" display="http://cdsbib.u-strasbg.fr/cgi-bin/cdsbib?1990RMxAA..21..381G" xr:uid="{00000000-0004-0000-0000-00000F000000}"/>
    <hyperlink ref="AP3443" r:id="rId17" display="http://cdsbib.u-strasbg.fr/cgi-bin/cdsbib?1990RMxAA..21..381G" xr:uid="{00000000-0004-0000-0000-000010000000}"/>
    <hyperlink ref="AP3427" r:id="rId18" display="http://cdsbib.u-strasbg.fr/cgi-bin/cdsbib?1990RMxAA..21..381G" xr:uid="{00000000-0004-0000-0000-000011000000}"/>
    <hyperlink ref="I2198" r:id="rId19" display="http://vsolj.cetus-net.org/bulletin.html" xr:uid="{00000000-0004-0000-0000-000012000000}"/>
    <hyperlink ref="AQ3656" r:id="rId20" display="http://cdsbib.u-strasbg.fr/cgi-bin/cdsbib?1990RMxAA..21..381G" xr:uid="{00000000-0004-0000-0000-000013000000}"/>
    <hyperlink ref="AQ357" r:id="rId21" display="http://cdsbib.u-strasbg.fr/cgi-bin/cdsbib?1990RMxAA..21..381G" xr:uid="{00000000-0004-0000-0000-000014000000}"/>
    <hyperlink ref="AQ3660" r:id="rId22" display="http://cdsbib.u-strasbg.fr/cgi-bin/cdsbib?1990RMxAA..21..381G" xr:uid="{00000000-0004-0000-0000-000015000000}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2"/>
  <sheetViews>
    <sheetView topLeftCell="A68" workbookViewId="0">
      <selection activeCell="A40" sqref="A40:D115"/>
    </sheetView>
  </sheetViews>
  <sheetFormatPr defaultRowHeight="12.75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9" t="s">
        <v>68</v>
      </c>
      <c r="I1" s="50" t="s">
        <v>69</v>
      </c>
      <c r="J1" s="51" t="s">
        <v>70</v>
      </c>
    </row>
    <row r="2" spans="1:16">
      <c r="I2" s="52" t="s">
        <v>71</v>
      </c>
      <c r="J2" s="53" t="s">
        <v>72</v>
      </c>
    </row>
    <row r="3" spans="1:16">
      <c r="A3" s="54" t="s">
        <v>73</v>
      </c>
      <c r="I3" s="52" t="s">
        <v>74</v>
      </c>
      <c r="J3" s="53" t="s">
        <v>75</v>
      </c>
    </row>
    <row r="4" spans="1:16">
      <c r="I4" s="52" t="s">
        <v>76</v>
      </c>
      <c r="J4" s="53" t="s">
        <v>75</v>
      </c>
    </row>
    <row r="5" spans="1:16" ht="13.5" thickBot="1">
      <c r="I5" s="55" t="s">
        <v>77</v>
      </c>
      <c r="J5" s="56" t="s">
        <v>61</v>
      </c>
    </row>
    <row r="10" spans="1:16" ht="13.5" thickBot="1"/>
    <row r="11" spans="1:16" ht="12.75" customHeight="1" thickBot="1">
      <c r="A11" s="11" t="str">
        <f t="shared" ref="A11:A42" si="0">P11</f>
        <v>IBVS 1231 </v>
      </c>
      <c r="B11" s="57" t="str">
        <f t="shared" ref="B11:B42" si="1">IF(H11=INT(H11),"I","II")</f>
        <v>II</v>
      </c>
      <c r="C11" s="11">
        <f t="shared" ref="C11:C42" si="2">1*G11</f>
        <v>42919.49</v>
      </c>
      <c r="D11" s="10" t="str">
        <f t="shared" ref="D11:D42" si="3">VLOOKUP(F11,I$1:J$5,2,FALSE)</f>
        <v>vis</v>
      </c>
      <c r="E11" s="58">
        <f>VLOOKUP(C11,Active!C$21:E$972,3,FALSE)</f>
        <v>-771.46647362757233</v>
      </c>
      <c r="F11" s="57" t="s">
        <v>77</v>
      </c>
      <c r="G11" s="10" t="str">
        <f t="shared" ref="G11:G42" si="4">MID(I11,3,LEN(I11)-3)</f>
        <v>42919.49</v>
      </c>
      <c r="H11" s="11">
        <f t="shared" ref="H11:H42" si="5">1*K11</f>
        <v>-771.5</v>
      </c>
      <c r="I11" s="59" t="s">
        <v>100</v>
      </c>
      <c r="J11" s="60" t="s">
        <v>101</v>
      </c>
      <c r="K11" s="59">
        <v>-771.5</v>
      </c>
      <c r="L11" s="59" t="s">
        <v>102</v>
      </c>
      <c r="M11" s="60" t="s">
        <v>103</v>
      </c>
      <c r="N11" s="60"/>
      <c r="O11" s="61" t="s">
        <v>104</v>
      </c>
      <c r="P11" s="62" t="s">
        <v>105</v>
      </c>
    </row>
    <row r="12" spans="1:16" ht="12.75" customHeight="1" thickBot="1">
      <c r="A12" s="11" t="str">
        <f t="shared" si="0"/>
        <v>IBVS 1231 </v>
      </c>
      <c r="B12" s="57" t="str">
        <f t="shared" si="1"/>
        <v>I</v>
      </c>
      <c r="C12" s="11">
        <f t="shared" si="2"/>
        <v>42922.51</v>
      </c>
      <c r="D12" s="10" t="str">
        <f t="shared" si="3"/>
        <v>vis</v>
      </c>
      <c r="E12" s="58">
        <f>VLOOKUP(C12,Active!C$21:E$972,3,FALSE)</f>
        <v>-769.9992469531951</v>
      </c>
      <c r="F12" s="57" t="s">
        <v>77</v>
      </c>
      <c r="G12" s="10" t="str">
        <f t="shared" si="4"/>
        <v>42922.51</v>
      </c>
      <c r="H12" s="11">
        <f t="shared" si="5"/>
        <v>-770</v>
      </c>
      <c r="I12" s="59" t="s">
        <v>106</v>
      </c>
      <c r="J12" s="60" t="s">
        <v>107</v>
      </c>
      <c r="K12" s="59">
        <v>-770</v>
      </c>
      <c r="L12" s="59" t="s">
        <v>108</v>
      </c>
      <c r="M12" s="60" t="s">
        <v>103</v>
      </c>
      <c r="N12" s="60"/>
      <c r="O12" s="61" t="s">
        <v>104</v>
      </c>
      <c r="P12" s="62" t="s">
        <v>105</v>
      </c>
    </row>
    <row r="13" spans="1:16" ht="12.75" customHeight="1" thickBot="1">
      <c r="A13" s="11" t="str">
        <f t="shared" si="0"/>
        <v>IBVS 1231 </v>
      </c>
      <c r="B13" s="57" t="str">
        <f t="shared" si="1"/>
        <v>II</v>
      </c>
      <c r="C13" s="11">
        <f t="shared" si="2"/>
        <v>42991.49</v>
      </c>
      <c r="D13" s="10" t="str">
        <f t="shared" si="3"/>
        <v>vis</v>
      </c>
      <c r="E13" s="58">
        <f>VLOOKUP(C13,Active!C$21:E$972,3,FALSE)</f>
        <v>-736.48623503319493</v>
      </c>
      <c r="F13" s="57" t="s">
        <v>77</v>
      </c>
      <c r="G13" s="10" t="str">
        <f t="shared" si="4"/>
        <v>42991.49</v>
      </c>
      <c r="H13" s="11">
        <f t="shared" si="5"/>
        <v>-736.5</v>
      </c>
      <c r="I13" s="59" t="s">
        <v>109</v>
      </c>
      <c r="J13" s="60" t="s">
        <v>110</v>
      </c>
      <c r="K13" s="59">
        <v>-736.5</v>
      </c>
      <c r="L13" s="59" t="s">
        <v>111</v>
      </c>
      <c r="M13" s="60" t="s">
        <v>103</v>
      </c>
      <c r="N13" s="60"/>
      <c r="O13" s="61" t="s">
        <v>104</v>
      </c>
      <c r="P13" s="62" t="s">
        <v>105</v>
      </c>
    </row>
    <row r="14" spans="1:16" ht="12.75" customHeight="1" thickBot="1">
      <c r="A14" s="11" t="str">
        <f t="shared" si="0"/>
        <v>IBVS 1231 </v>
      </c>
      <c r="B14" s="57" t="str">
        <f t="shared" si="1"/>
        <v>I</v>
      </c>
      <c r="C14" s="11">
        <f t="shared" si="2"/>
        <v>42994.559999999998</v>
      </c>
      <c r="D14" s="10" t="str">
        <f t="shared" si="3"/>
        <v>vis</v>
      </c>
      <c r="E14" s="58">
        <f>VLOOKUP(C14,Active!C$21:E$972,3,FALSE)</f>
        <v>-734.99471652646264</v>
      </c>
      <c r="F14" s="57" t="s">
        <v>77</v>
      </c>
      <c r="G14" s="10" t="str">
        <f t="shared" si="4"/>
        <v>42994.56</v>
      </c>
      <c r="H14" s="11">
        <f t="shared" si="5"/>
        <v>-735</v>
      </c>
      <c r="I14" s="59" t="s">
        <v>112</v>
      </c>
      <c r="J14" s="60" t="s">
        <v>113</v>
      </c>
      <c r="K14" s="59">
        <v>-735</v>
      </c>
      <c r="L14" s="59" t="s">
        <v>114</v>
      </c>
      <c r="M14" s="60" t="s">
        <v>103</v>
      </c>
      <c r="N14" s="60"/>
      <c r="O14" s="61" t="s">
        <v>104</v>
      </c>
      <c r="P14" s="62" t="s">
        <v>105</v>
      </c>
    </row>
    <row r="15" spans="1:16" ht="12.75" customHeight="1" thickBot="1">
      <c r="A15" s="11" t="str">
        <f t="shared" si="0"/>
        <v>IBVS 1881 </v>
      </c>
      <c r="B15" s="57" t="str">
        <f t="shared" si="1"/>
        <v>II</v>
      </c>
      <c r="C15" s="11">
        <f t="shared" si="2"/>
        <v>44086.479599999999</v>
      </c>
      <c r="D15" s="10" t="str">
        <f t="shared" si="3"/>
        <v>vis</v>
      </c>
      <c r="E15" s="58">
        <f>VLOOKUP(C15,Active!C$21:E$972,3,FALSE)</f>
        <v>-204.50015911150166</v>
      </c>
      <c r="F15" s="57" t="s">
        <v>77</v>
      </c>
      <c r="G15" s="10" t="str">
        <f t="shared" si="4"/>
        <v>44086.4796</v>
      </c>
      <c r="H15" s="11">
        <f t="shared" si="5"/>
        <v>-204.5</v>
      </c>
      <c r="I15" s="59" t="s">
        <v>208</v>
      </c>
      <c r="J15" s="60" t="s">
        <v>209</v>
      </c>
      <c r="K15" s="59">
        <v>-204.5</v>
      </c>
      <c r="L15" s="59" t="s">
        <v>210</v>
      </c>
      <c r="M15" s="60" t="s">
        <v>211</v>
      </c>
      <c r="N15" s="60" t="s">
        <v>212</v>
      </c>
      <c r="O15" s="61" t="s">
        <v>213</v>
      </c>
      <c r="P15" s="62" t="s">
        <v>214</v>
      </c>
    </row>
    <row r="16" spans="1:16" ht="12.75" customHeight="1" thickBot="1">
      <c r="A16" s="11" t="str">
        <f t="shared" si="0"/>
        <v>IBVS 1881 </v>
      </c>
      <c r="B16" s="57" t="str">
        <f t="shared" si="1"/>
        <v>II</v>
      </c>
      <c r="C16" s="11">
        <f t="shared" si="2"/>
        <v>44438.451200000003</v>
      </c>
      <c r="D16" s="10" t="str">
        <f t="shared" si="3"/>
        <v>vis</v>
      </c>
      <c r="E16" s="58">
        <f>VLOOKUP(C16,Active!C$21:E$972,3,FALSE)</f>
        <v>-33.499457077544378</v>
      </c>
      <c r="F16" s="57" t="s">
        <v>77</v>
      </c>
      <c r="G16" s="10" t="str">
        <f t="shared" si="4"/>
        <v>44438.4512</v>
      </c>
      <c r="H16" s="11">
        <f t="shared" si="5"/>
        <v>-33.5</v>
      </c>
      <c r="I16" s="59" t="s">
        <v>220</v>
      </c>
      <c r="J16" s="60" t="s">
        <v>221</v>
      </c>
      <c r="K16" s="59">
        <v>-33.5</v>
      </c>
      <c r="L16" s="59" t="s">
        <v>222</v>
      </c>
      <c r="M16" s="60" t="s">
        <v>211</v>
      </c>
      <c r="N16" s="60" t="s">
        <v>212</v>
      </c>
      <c r="O16" s="61" t="s">
        <v>213</v>
      </c>
      <c r="P16" s="62" t="s">
        <v>214</v>
      </c>
    </row>
    <row r="17" spans="1:16" ht="12.75" customHeight="1" thickBot="1">
      <c r="A17" s="11" t="str">
        <f t="shared" si="0"/>
        <v>IBVS 1881 </v>
      </c>
      <c r="B17" s="57" t="str">
        <f t="shared" si="1"/>
        <v>I</v>
      </c>
      <c r="C17" s="11">
        <f t="shared" si="2"/>
        <v>44474.471700000002</v>
      </c>
      <c r="D17" s="10" t="str">
        <f t="shared" si="3"/>
        <v>vis</v>
      </c>
      <c r="E17" s="58">
        <f>VLOOKUP(C17,Active!C$21:E$972,3,FALSE)</f>
        <v>-15.999378129089836</v>
      </c>
      <c r="F17" s="57" t="s">
        <v>77</v>
      </c>
      <c r="G17" s="10" t="str">
        <f t="shared" si="4"/>
        <v>44474.4717</v>
      </c>
      <c r="H17" s="11">
        <f t="shared" si="5"/>
        <v>-16</v>
      </c>
      <c r="I17" s="59" t="s">
        <v>228</v>
      </c>
      <c r="J17" s="60" t="s">
        <v>229</v>
      </c>
      <c r="K17" s="59">
        <v>-16</v>
      </c>
      <c r="L17" s="59" t="s">
        <v>230</v>
      </c>
      <c r="M17" s="60" t="s">
        <v>211</v>
      </c>
      <c r="N17" s="60" t="s">
        <v>212</v>
      </c>
      <c r="O17" s="61" t="s">
        <v>213</v>
      </c>
      <c r="P17" s="62" t="s">
        <v>214</v>
      </c>
    </row>
    <row r="18" spans="1:16" ht="12.75" customHeight="1" thickBot="1">
      <c r="A18" s="11" t="str">
        <f t="shared" si="0"/>
        <v>IBVS 1881 </v>
      </c>
      <c r="B18" s="57" t="str">
        <f t="shared" si="1"/>
        <v>II</v>
      </c>
      <c r="C18" s="11">
        <f t="shared" si="2"/>
        <v>44504.3151</v>
      </c>
      <c r="D18" s="10" t="str">
        <f t="shared" si="3"/>
        <v>vis</v>
      </c>
      <c r="E18" s="58">
        <f>VLOOKUP(C18,Active!C$21:E$972,3,FALSE)</f>
        <v>-1.5003607337096903</v>
      </c>
      <c r="F18" s="57" t="s">
        <v>77</v>
      </c>
      <c r="G18" s="10" t="str">
        <f t="shared" si="4"/>
        <v>44504.3151</v>
      </c>
      <c r="H18" s="11">
        <f t="shared" si="5"/>
        <v>-1.5</v>
      </c>
      <c r="I18" s="59" t="s">
        <v>231</v>
      </c>
      <c r="J18" s="60" t="s">
        <v>232</v>
      </c>
      <c r="K18" s="59">
        <v>-1.5</v>
      </c>
      <c r="L18" s="59" t="s">
        <v>233</v>
      </c>
      <c r="M18" s="60" t="s">
        <v>211</v>
      </c>
      <c r="N18" s="60" t="s">
        <v>212</v>
      </c>
      <c r="O18" s="61" t="s">
        <v>213</v>
      </c>
      <c r="P18" s="62" t="s">
        <v>214</v>
      </c>
    </row>
    <row r="19" spans="1:16" ht="12.75" customHeight="1" thickBot="1">
      <c r="A19" s="11" t="str">
        <f t="shared" si="0"/>
        <v>IBVS 1881 </v>
      </c>
      <c r="B19" s="57" t="str">
        <f t="shared" si="1"/>
        <v>II</v>
      </c>
      <c r="C19" s="11">
        <f t="shared" si="2"/>
        <v>44506.374100000001</v>
      </c>
      <c r="D19" s="10" t="str">
        <f t="shared" si="3"/>
        <v>vis</v>
      </c>
      <c r="E19" s="58">
        <f>VLOOKUP(C19,Active!C$21:E$972,3,FALSE)</f>
        <v>-0.50002307723938766</v>
      </c>
      <c r="F19" s="57" t="s">
        <v>77</v>
      </c>
      <c r="G19" s="10" t="str">
        <f t="shared" si="4"/>
        <v>44506.3741</v>
      </c>
      <c r="H19" s="11">
        <f t="shared" si="5"/>
        <v>-0.5</v>
      </c>
      <c r="I19" s="59" t="s">
        <v>234</v>
      </c>
      <c r="J19" s="60" t="s">
        <v>235</v>
      </c>
      <c r="K19" s="59">
        <v>-0.5</v>
      </c>
      <c r="L19" s="59" t="s">
        <v>236</v>
      </c>
      <c r="M19" s="60" t="s">
        <v>211</v>
      </c>
      <c r="N19" s="60" t="s">
        <v>212</v>
      </c>
      <c r="O19" s="61" t="s">
        <v>213</v>
      </c>
      <c r="P19" s="62" t="s">
        <v>214</v>
      </c>
    </row>
    <row r="20" spans="1:16" ht="12.75" customHeight="1" thickBot="1">
      <c r="A20" s="11" t="str">
        <f t="shared" si="0"/>
        <v>IBVS 1881 </v>
      </c>
      <c r="B20" s="57" t="str">
        <f t="shared" si="1"/>
        <v>I</v>
      </c>
      <c r="C20" s="11">
        <f t="shared" si="2"/>
        <v>44507.402600000001</v>
      </c>
      <c r="D20" s="10" t="str">
        <f t="shared" si="3"/>
        <v>vis</v>
      </c>
      <c r="E20" s="58">
        <f>VLOOKUP(C20,Active!C$21:E$972,3,FALSE)</f>
        <v>-3.4008565147945904E-4</v>
      </c>
      <c r="F20" s="57" t="s">
        <v>77</v>
      </c>
      <c r="G20" s="10" t="str">
        <f t="shared" si="4"/>
        <v>44507.4026</v>
      </c>
      <c r="H20" s="11">
        <f t="shared" si="5"/>
        <v>0</v>
      </c>
      <c r="I20" s="59" t="s">
        <v>237</v>
      </c>
      <c r="J20" s="60" t="s">
        <v>238</v>
      </c>
      <c r="K20" s="59">
        <v>0</v>
      </c>
      <c r="L20" s="59" t="s">
        <v>233</v>
      </c>
      <c r="M20" s="60" t="s">
        <v>211</v>
      </c>
      <c r="N20" s="60" t="s">
        <v>212</v>
      </c>
      <c r="O20" s="61" t="s">
        <v>213</v>
      </c>
      <c r="P20" s="62" t="s">
        <v>214</v>
      </c>
    </row>
    <row r="21" spans="1:16" ht="12.75" customHeight="1" thickBot="1">
      <c r="A21" s="11" t="str">
        <f t="shared" si="0"/>
        <v>IBVS 1881 </v>
      </c>
      <c r="B21" s="57" t="str">
        <f t="shared" si="1"/>
        <v>I</v>
      </c>
      <c r="C21" s="11">
        <f t="shared" si="2"/>
        <v>44511.519399999997</v>
      </c>
      <c r="D21" s="10" t="str">
        <f t="shared" si="3"/>
        <v>vis</v>
      </c>
      <c r="E21" s="58">
        <f>VLOOKUP(C21,Active!C$21:E$972,3,FALSE)</f>
        <v>1.9997522233096059</v>
      </c>
      <c r="F21" s="57" t="s">
        <v>77</v>
      </c>
      <c r="G21" s="10" t="str">
        <f t="shared" si="4"/>
        <v>44511.5194</v>
      </c>
      <c r="H21" s="11">
        <f t="shared" si="5"/>
        <v>2</v>
      </c>
      <c r="I21" s="59" t="s">
        <v>239</v>
      </c>
      <c r="J21" s="60" t="s">
        <v>240</v>
      </c>
      <c r="K21" s="59">
        <v>2</v>
      </c>
      <c r="L21" s="59" t="s">
        <v>241</v>
      </c>
      <c r="M21" s="60" t="s">
        <v>211</v>
      </c>
      <c r="N21" s="60" t="s">
        <v>212</v>
      </c>
      <c r="O21" s="61" t="s">
        <v>213</v>
      </c>
      <c r="P21" s="62" t="s">
        <v>214</v>
      </c>
    </row>
    <row r="22" spans="1:16" ht="12.75" customHeight="1" thickBot="1">
      <c r="A22" s="11" t="str">
        <f t="shared" si="0"/>
        <v>IBVS 2099 </v>
      </c>
      <c r="B22" s="57" t="str">
        <f t="shared" si="1"/>
        <v>I</v>
      </c>
      <c r="C22" s="11">
        <f t="shared" si="2"/>
        <v>44824.381399999998</v>
      </c>
      <c r="D22" s="10" t="str">
        <f t="shared" si="3"/>
        <v>vis</v>
      </c>
      <c r="E22" s="58">
        <f>VLOOKUP(C22,Active!C$21:E$972,3,FALSE)</f>
        <v>153.99957732211712</v>
      </c>
      <c r="F22" s="57" t="s">
        <v>77</v>
      </c>
      <c r="G22" s="10" t="str">
        <f t="shared" si="4"/>
        <v>44824.3814</v>
      </c>
      <c r="H22" s="11">
        <f t="shared" si="5"/>
        <v>154</v>
      </c>
      <c r="I22" s="59" t="s">
        <v>246</v>
      </c>
      <c r="J22" s="60" t="s">
        <v>247</v>
      </c>
      <c r="K22" s="59">
        <v>154</v>
      </c>
      <c r="L22" s="59" t="s">
        <v>248</v>
      </c>
      <c r="M22" s="60" t="s">
        <v>211</v>
      </c>
      <c r="N22" s="60" t="s">
        <v>212</v>
      </c>
      <c r="O22" s="61" t="s">
        <v>249</v>
      </c>
      <c r="P22" s="62" t="s">
        <v>250</v>
      </c>
    </row>
    <row r="23" spans="1:16" ht="12.75" customHeight="1" thickBot="1">
      <c r="A23" s="11" t="str">
        <f t="shared" si="0"/>
        <v>IBVS 2099 </v>
      </c>
      <c r="B23" s="57" t="str">
        <f t="shared" si="1"/>
        <v>II</v>
      </c>
      <c r="C23" s="11">
        <f t="shared" si="2"/>
        <v>44827.466999999997</v>
      </c>
      <c r="D23" s="10" t="str">
        <f t="shared" si="3"/>
        <v>vis</v>
      </c>
      <c r="E23" s="58">
        <f>VLOOKUP(C23,Active!C$21:E$972,3,FALSE)</f>
        <v>155.49867488054434</v>
      </c>
      <c r="F23" s="57" t="s">
        <v>77</v>
      </c>
      <c r="G23" s="10" t="str">
        <f t="shared" si="4"/>
        <v>44827.467</v>
      </c>
      <c r="H23" s="11">
        <f t="shared" si="5"/>
        <v>155.5</v>
      </c>
      <c r="I23" s="59" t="s">
        <v>251</v>
      </c>
      <c r="J23" s="60" t="s">
        <v>252</v>
      </c>
      <c r="K23" s="59">
        <v>155.5</v>
      </c>
      <c r="L23" s="59" t="s">
        <v>78</v>
      </c>
      <c r="M23" s="60" t="s">
        <v>211</v>
      </c>
      <c r="N23" s="60" t="s">
        <v>212</v>
      </c>
      <c r="O23" s="61" t="s">
        <v>249</v>
      </c>
      <c r="P23" s="62" t="s">
        <v>250</v>
      </c>
    </row>
    <row r="24" spans="1:16" ht="12.75" customHeight="1" thickBot="1">
      <c r="A24" s="11" t="str">
        <f t="shared" si="0"/>
        <v>IBVS 2099 </v>
      </c>
      <c r="B24" s="57" t="str">
        <f t="shared" si="1"/>
        <v>I</v>
      </c>
      <c r="C24" s="11">
        <f t="shared" si="2"/>
        <v>44859.374199999998</v>
      </c>
      <c r="D24" s="10" t="str">
        <f t="shared" si="3"/>
        <v>vis</v>
      </c>
      <c r="E24" s="58">
        <f>VLOOKUP(C24,Active!C$21:E$972,3,FALSE)</f>
        <v>171.00036194830227</v>
      </c>
      <c r="F24" s="57" t="s">
        <v>77</v>
      </c>
      <c r="G24" s="10" t="str">
        <f t="shared" si="4"/>
        <v>44859.3742</v>
      </c>
      <c r="H24" s="11">
        <f t="shared" si="5"/>
        <v>171</v>
      </c>
      <c r="I24" s="59" t="s">
        <v>256</v>
      </c>
      <c r="J24" s="60" t="s">
        <v>257</v>
      </c>
      <c r="K24" s="59">
        <v>171</v>
      </c>
      <c r="L24" s="59" t="s">
        <v>258</v>
      </c>
      <c r="M24" s="60" t="s">
        <v>211</v>
      </c>
      <c r="N24" s="60" t="s">
        <v>212</v>
      </c>
      <c r="O24" s="61" t="s">
        <v>249</v>
      </c>
      <c r="P24" s="62" t="s">
        <v>250</v>
      </c>
    </row>
    <row r="25" spans="1:16" ht="12.75" customHeight="1" thickBot="1">
      <c r="A25" s="11" t="str">
        <f t="shared" si="0"/>
        <v>IBVS 2099 </v>
      </c>
      <c r="B25" s="57" t="str">
        <f t="shared" si="1"/>
        <v>II</v>
      </c>
      <c r="C25" s="11">
        <f t="shared" si="2"/>
        <v>44893.336000000003</v>
      </c>
      <c r="D25" s="10" t="str">
        <f t="shared" si="3"/>
        <v>vis</v>
      </c>
      <c r="E25" s="58">
        <f>VLOOKUP(C25,Active!C$21:E$972,3,FALSE)</f>
        <v>187.50024899128402</v>
      </c>
      <c r="F25" s="57" t="s">
        <v>77</v>
      </c>
      <c r="G25" s="10" t="str">
        <f t="shared" si="4"/>
        <v>44893.336</v>
      </c>
      <c r="H25" s="11">
        <f t="shared" si="5"/>
        <v>187.5</v>
      </c>
      <c r="I25" s="59" t="s">
        <v>259</v>
      </c>
      <c r="J25" s="60" t="s">
        <v>260</v>
      </c>
      <c r="K25" s="59">
        <v>187.5</v>
      </c>
      <c r="L25" s="59" t="s">
        <v>261</v>
      </c>
      <c r="M25" s="60" t="s">
        <v>211</v>
      </c>
      <c r="N25" s="60" t="s">
        <v>212</v>
      </c>
      <c r="O25" s="61" t="s">
        <v>249</v>
      </c>
      <c r="P25" s="62" t="s">
        <v>250</v>
      </c>
    </row>
    <row r="26" spans="1:16" ht="12.75" customHeight="1" thickBot="1">
      <c r="A26" s="11" t="str">
        <f t="shared" si="0"/>
        <v> BBS 89 </v>
      </c>
      <c r="B26" s="57" t="str">
        <f t="shared" si="1"/>
        <v>I</v>
      </c>
      <c r="C26" s="11">
        <f t="shared" si="2"/>
        <v>47401.356</v>
      </c>
      <c r="D26" s="10" t="str">
        <f t="shared" si="3"/>
        <v>vis</v>
      </c>
      <c r="E26" s="58">
        <f>VLOOKUP(C26,Active!C$21:E$972,3,FALSE)</f>
        <v>1405.9882767617053</v>
      </c>
      <c r="F26" s="57" t="s">
        <v>77</v>
      </c>
      <c r="G26" s="10" t="str">
        <f t="shared" si="4"/>
        <v>47401.356</v>
      </c>
      <c r="H26" s="11">
        <f t="shared" si="5"/>
        <v>1406</v>
      </c>
      <c r="I26" s="59" t="s">
        <v>302</v>
      </c>
      <c r="J26" s="60" t="s">
        <v>303</v>
      </c>
      <c r="K26" s="59">
        <v>1406</v>
      </c>
      <c r="L26" s="59" t="s">
        <v>304</v>
      </c>
      <c r="M26" s="60" t="s">
        <v>103</v>
      </c>
      <c r="N26" s="60"/>
      <c r="O26" s="61" t="s">
        <v>305</v>
      </c>
      <c r="P26" s="61" t="s">
        <v>306</v>
      </c>
    </row>
    <row r="27" spans="1:16" ht="12.75" customHeight="1" thickBot="1">
      <c r="A27" s="11" t="str">
        <f t="shared" si="0"/>
        <v> BBS 90 </v>
      </c>
      <c r="B27" s="57" t="str">
        <f t="shared" si="1"/>
        <v>I</v>
      </c>
      <c r="C27" s="11">
        <f t="shared" si="2"/>
        <v>47471.362999999998</v>
      </c>
      <c r="D27" s="10" t="str">
        <f t="shared" si="3"/>
        <v>vis</v>
      </c>
      <c r="E27" s="58">
        <f>VLOOKUP(C27,Active!C$21:E$972,3,FALSE)</f>
        <v>1440.0002429183235</v>
      </c>
      <c r="F27" s="57" t="str">
        <f>LEFT(M27,1)</f>
        <v>V</v>
      </c>
      <c r="G27" s="10" t="str">
        <f t="shared" si="4"/>
        <v>47471.363</v>
      </c>
      <c r="H27" s="11">
        <f t="shared" si="5"/>
        <v>1440</v>
      </c>
      <c r="I27" s="59" t="s">
        <v>319</v>
      </c>
      <c r="J27" s="60" t="s">
        <v>320</v>
      </c>
      <c r="K27" s="59">
        <v>1440</v>
      </c>
      <c r="L27" s="59" t="s">
        <v>321</v>
      </c>
      <c r="M27" s="60" t="s">
        <v>103</v>
      </c>
      <c r="N27" s="60"/>
      <c r="O27" s="61" t="s">
        <v>322</v>
      </c>
      <c r="P27" s="61" t="s">
        <v>323</v>
      </c>
    </row>
    <row r="28" spans="1:16" ht="12.75" customHeight="1" thickBot="1">
      <c r="A28" s="11" t="str">
        <f t="shared" si="0"/>
        <v> BBS 103 </v>
      </c>
      <c r="B28" s="57" t="str">
        <f t="shared" si="1"/>
        <v>II</v>
      </c>
      <c r="C28" s="11">
        <f t="shared" si="2"/>
        <v>48987.305999999997</v>
      </c>
      <c r="D28" s="10" t="str">
        <f t="shared" si="3"/>
        <v>vis</v>
      </c>
      <c r="E28" s="58">
        <f>VLOOKUP(C28,Active!C$21:E$972,3,FALSE)</f>
        <v>2176.5009072999383</v>
      </c>
      <c r="F28" s="57" t="s">
        <v>77</v>
      </c>
      <c r="G28" s="10" t="str">
        <f t="shared" si="4"/>
        <v>48987.306</v>
      </c>
      <c r="H28" s="11">
        <f t="shared" si="5"/>
        <v>2176.5</v>
      </c>
      <c r="I28" s="59" t="s">
        <v>380</v>
      </c>
      <c r="J28" s="60" t="s">
        <v>381</v>
      </c>
      <c r="K28" s="59">
        <v>2176.5</v>
      </c>
      <c r="L28" s="59" t="s">
        <v>382</v>
      </c>
      <c r="M28" s="60" t="s">
        <v>211</v>
      </c>
      <c r="N28" s="60" t="s">
        <v>32</v>
      </c>
      <c r="O28" s="61" t="s">
        <v>383</v>
      </c>
      <c r="P28" s="61" t="s">
        <v>384</v>
      </c>
    </row>
    <row r="29" spans="1:16" ht="12.75" customHeight="1" thickBot="1">
      <c r="A29" s="11" t="str">
        <f t="shared" si="0"/>
        <v> BBS 106 </v>
      </c>
      <c r="B29" s="57" t="str">
        <f t="shared" si="1"/>
        <v>I</v>
      </c>
      <c r="C29" s="11">
        <f t="shared" si="2"/>
        <v>49375.299200000001</v>
      </c>
      <c r="D29" s="10" t="str">
        <f t="shared" si="3"/>
        <v>vis</v>
      </c>
      <c r="E29" s="58">
        <f>VLOOKUP(C29,Active!C$21:E$972,3,FALSE)</f>
        <v>2365.0022227026625</v>
      </c>
      <c r="F29" s="57" t="s">
        <v>77</v>
      </c>
      <c r="G29" s="10" t="str">
        <f t="shared" si="4"/>
        <v>49375.2992</v>
      </c>
      <c r="H29" s="11">
        <f t="shared" si="5"/>
        <v>2365</v>
      </c>
      <c r="I29" s="59" t="s">
        <v>385</v>
      </c>
      <c r="J29" s="60" t="s">
        <v>386</v>
      </c>
      <c r="K29" s="59">
        <v>2365</v>
      </c>
      <c r="L29" s="59" t="s">
        <v>387</v>
      </c>
      <c r="M29" s="60" t="s">
        <v>211</v>
      </c>
      <c r="N29" s="60" t="s">
        <v>32</v>
      </c>
      <c r="O29" s="61" t="s">
        <v>383</v>
      </c>
      <c r="P29" s="61" t="s">
        <v>388</v>
      </c>
    </row>
    <row r="30" spans="1:16" ht="12.75" customHeight="1" thickBot="1">
      <c r="A30" s="11" t="str">
        <f t="shared" si="0"/>
        <v>IBVS 5694 </v>
      </c>
      <c r="B30" s="57" t="str">
        <f t="shared" si="1"/>
        <v>II</v>
      </c>
      <c r="C30" s="11">
        <f t="shared" si="2"/>
        <v>52935.142999999996</v>
      </c>
      <c r="D30" s="10" t="str">
        <f t="shared" si="3"/>
        <v>vis</v>
      </c>
      <c r="E30" s="58">
        <f>VLOOKUP(C30,Active!C$21:E$972,3,FALSE)</f>
        <v>4094.5047988514816</v>
      </c>
      <c r="F30" s="57" t="s">
        <v>77</v>
      </c>
      <c r="G30" s="10" t="str">
        <f t="shared" si="4"/>
        <v>52935.1430</v>
      </c>
      <c r="H30" s="11">
        <f t="shared" si="5"/>
        <v>4094.5</v>
      </c>
      <c r="I30" s="59" t="s">
        <v>393</v>
      </c>
      <c r="J30" s="60" t="s">
        <v>394</v>
      </c>
      <c r="K30" s="59">
        <v>4094.5</v>
      </c>
      <c r="L30" s="59" t="s">
        <v>395</v>
      </c>
      <c r="M30" s="60" t="s">
        <v>211</v>
      </c>
      <c r="N30" s="60" t="s">
        <v>212</v>
      </c>
      <c r="O30" s="61" t="s">
        <v>396</v>
      </c>
      <c r="P30" s="62" t="s">
        <v>397</v>
      </c>
    </row>
    <row r="31" spans="1:16" ht="12.75" customHeight="1" thickBot="1">
      <c r="A31" s="11" t="str">
        <f t="shared" si="0"/>
        <v>BAVM 178 </v>
      </c>
      <c r="B31" s="57" t="str">
        <f t="shared" si="1"/>
        <v>I</v>
      </c>
      <c r="C31" s="11">
        <f t="shared" si="2"/>
        <v>53934.452899999997</v>
      </c>
      <c r="D31" s="10" t="str">
        <f t="shared" si="3"/>
        <v>vis</v>
      </c>
      <c r="E31" s="58">
        <f>VLOOKUP(C31,Active!C$21:E$972,3,FALSE)</f>
        <v>4580.0061701254181</v>
      </c>
      <c r="F31" s="57" t="s">
        <v>77</v>
      </c>
      <c r="G31" s="10" t="str">
        <f t="shared" si="4"/>
        <v>53934.4529</v>
      </c>
      <c r="H31" s="11">
        <f t="shared" si="5"/>
        <v>4580</v>
      </c>
      <c r="I31" s="59" t="s">
        <v>398</v>
      </c>
      <c r="J31" s="60" t="s">
        <v>399</v>
      </c>
      <c r="K31" s="59">
        <v>4580</v>
      </c>
      <c r="L31" s="59" t="s">
        <v>400</v>
      </c>
      <c r="M31" s="60" t="s">
        <v>401</v>
      </c>
      <c r="N31" s="60" t="s">
        <v>265</v>
      </c>
      <c r="O31" s="61" t="s">
        <v>402</v>
      </c>
      <c r="P31" s="62" t="s">
        <v>403</v>
      </c>
    </row>
    <row r="32" spans="1:16" ht="12.75" customHeight="1" thickBot="1">
      <c r="A32" s="11" t="str">
        <f t="shared" si="0"/>
        <v>OEJV 0074 </v>
      </c>
      <c r="B32" s="57" t="str">
        <f t="shared" si="1"/>
        <v>II</v>
      </c>
      <c r="C32" s="11">
        <f t="shared" si="2"/>
        <v>54034.277260000003</v>
      </c>
      <c r="D32" s="10" t="str">
        <f t="shared" si="3"/>
        <v>vis</v>
      </c>
      <c r="E32" s="58">
        <f>VLOOKUP(C32,Active!C$21:E$972,3,FALSE)</f>
        <v>4628.5045024911296</v>
      </c>
      <c r="F32" s="57" t="s">
        <v>77</v>
      </c>
      <c r="G32" s="10" t="str">
        <f t="shared" si="4"/>
        <v>54034.27726</v>
      </c>
      <c r="H32" s="11">
        <f t="shared" si="5"/>
        <v>4628.5</v>
      </c>
      <c r="I32" s="59" t="s">
        <v>404</v>
      </c>
      <c r="J32" s="60" t="s">
        <v>405</v>
      </c>
      <c r="K32" s="59">
        <v>4628.5</v>
      </c>
      <c r="L32" s="59" t="s">
        <v>406</v>
      </c>
      <c r="M32" s="60" t="s">
        <v>401</v>
      </c>
      <c r="N32" s="60" t="s">
        <v>77</v>
      </c>
      <c r="O32" s="61" t="s">
        <v>407</v>
      </c>
      <c r="P32" s="62" t="s">
        <v>408</v>
      </c>
    </row>
    <row r="33" spans="1:16" ht="12.75" customHeight="1" thickBot="1">
      <c r="A33" s="11" t="str">
        <f t="shared" si="0"/>
        <v>OEJV 0074 </v>
      </c>
      <c r="B33" s="57" t="str">
        <f t="shared" si="1"/>
        <v>II</v>
      </c>
      <c r="C33" s="11">
        <f t="shared" si="2"/>
        <v>54034.277950000003</v>
      </c>
      <c r="D33" s="10" t="str">
        <f t="shared" si="3"/>
        <v>vis</v>
      </c>
      <c r="E33" s="58">
        <f>VLOOKUP(C33,Active!C$21:E$972,3,FALSE)</f>
        <v>4628.5048377184166</v>
      </c>
      <c r="F33" s="57" t="s">
        <v>77</v>
      </c>
      <c r="G33" s="10" t="str">
        <f t="shared" si="4"/>
        <v>54034.27795</v>
      </c>
      <c r="H33" s="11">
        <f t="shared" si="5"/>
        <v>4628.5</v>
      </c>
      <c r="I33" s="59" t="s">
        <v>409</v>
      </c>
      <c r="J33" s="60" t="s">
        <v>410</v>
      </c>
      <c r="K33" s="59">
        <v>4628.5</v>
      </c>
      <c r="L33" s="59" t="s">
        <v>411</v>
      </c>
      <c r="M33" s="60" t="s">
        <v>401</v>
      </c>
      <c r="N33" s="60" t="s">
        <v>32</v>
      </c>
      <c r="O33" s="61" t="s">
        <v>407</v>
      </c>
      <c r="P33" s="62" t="s">
        <v>408</v>
      </c>
    </row>
    <row r="34" spans="1:16" ht="12.75" customHeight="1" thickBot="1">
      <c r="A34" s="11" t="str">
        <f t="shared" si="0"/>
        <v>IBVS 5960 </v>
      </c>
      <c r="B34" s="57" t="str">
        <f t="shared" si="1"/>
        <v>II</v>
      </c>
      <c r="C34" s="11">
        <f t="shared" si="2"/>
        <v>55497.724999999999</v>
      </c>
      <c r="D34" s="10" t="str">
        <f t="shared" si="3"/>
        <v>vis</v>
      </c>
      <c r="E34" s="58">
        <f>VLOOKUP(C34,Active!C$21:E$972,3,FALSE)</f>
        <v>5339.5010457633834</v>
      </c>
      <c r="F34" s="57" t="s">
        <v>77</v>
      </c>
      <c r="G34" s="10" t="str">
        <f t="shared" si="4"/>
        <v>55497.725</v>
      </c>
      <c r="H34" s="11">
        <f t="shared" si="5"/>
        <v>5339.5</v>
      </c>
      <c r="I34" s="59" t="s">
        <v>412</v>
      </c>
      <c r="J34" s="60" t="s">
        <v>413</v>
      </c>
      <c r="K34" s="59">
        <v>5339.5</v>
      </c>
      <c r="L34" s="59" t="s">
        <v>382</v>
      </c>
      <c r="M34" s="60" t="s">
        <v>401</v>
      </c>
      <c r="N34" s="60" t="s">
        <v>77</v>
      </c>
      <c r="O34" s="61" t="s">
        <v>383</v>
      </c>
      <c r="P34" s="62" t="s">
        <v>414</v>
      </c>
    </row>
    <row r="35" spans="1:16" ht="12.75" customHeight="1" thickBot="1">
      <c r="A35" s="11" t="str">
        <f t="shared" si="0"/>
        <v>IBVS 6042 </v>
      </c>
      <c r="B35" s="57" t="str">
        <f t="shared" si="1"/>
        <v>I</v>
      </c>
      <c r="C35" s="11">
        <f t="shared" si="2"/>
        <v>56237.681100000002</v>
      </c>
      <c r="D35" s="10" t="str">
        <f t="shared" si="3"/>
        <v>vis</v>
      </c>
      <c r="E35" s="58">
        <f>VLOOKUP(C35,Active!C$21:E$972,3,FALSE)</f>
        <v>5698.9988364212322</v>
      </c>
      <c r="F35" s="57" t="s">
        <v>77</v>
      </c>
      <c r="G35" s="10" t="str">
        <f t="shared" si="4"/>
        <v>56237.6811</v>
      </c>
      <c r="H35" s="11">
        <f t="shared" si="5"/>
        <v>5699</v>
      </c>
      <c r="I35" s="59" t="s">
        <v>424</v>
      </c>
      <c r="J35" s="60" t="s">
        <v>425</v>
      </c>
      <c r="K35" s="59" t="s">
        <v>426</v>
      </c>
      <c r="L35" s="59" t="s">
        <v>427</v>
      </c>
      <c r="M35" s="60" t="s">
        <v>401</v>
      </c>
      <c r="N35" s="60" t="s">
        <v>77</v>
      </c>
      <c r="O35" s="61" t="s">
        <v>383</v>
      </c>
      <c r="P35" s="62" t="s">
        <v>428</v>
      </c>
    </row>
    <row r="36" spans="1:16" ht="12.75" customHeight="1" thickBot="1">
      <c r="A36" s="11" t="str">
        <f t="shared" si="0"/>
        <v>IBVS 6114 </v>
      </c>
      <c r="B36" s="57" t="str">
        <f t="shared" si="1"/>
        <v>I</v>
      </c>
      <c r="C36" s="11">
        <f t="shared" si="2"/>
        <v>56692.574430000001</v>
      </c>
      <c r="D36" s="10" t="str">
        <f t="shared" si="3"/>
        <v>vis</v>
      </c>
      <c r="E36" s="58">
        <f>VLOOKUP(C36,Active!C$21:E$972,3,FALSE)</f>
        <v>5920.0026866766602</v>
      </c>
      <c r="F36" s="57" t="s">
        <v>77</v>
      </c>
      <c r="G36" s="10" t="str">
        <f t="shared" si="4"/>
        <v>56692.57443</v>
      </c>
      <c r="H36" s="11">
        <f t="shared" si="5"/>
        <v>5920</v>
      </c>
      <c r="I36" s="59" t="s">
        <v>429</v>
      </c>
      <c r="J36" s="60" t="s">
        <v>430</v>
      </c>
      <c r="K36" s="59" t="s">
        <v>431</v>
      </c>
      <c r="L36" s="59" t="s">
        <v>432</v>
      </c>
      <c r="M36" s="60" t="s">
        <v>401</v>
      </c>
      <c r="N36" s="60" t="s">
        <v>433</v>
      </c>
      <c r="O36" s="61" t="s">
        <v>407</v>
      </c>
      <c r="P36" s="62" t="s">
        <v>434</v>
      </c>
    </row>
    <row r="37" spans="1:16" ht="12.75" customHeight="1" thickBot="1">
      <c r="A37" s="11" t="str">
        <f t="shared" si="0"/>
        <v>BAVM 238 </v>
      </c>
      <c r="B37" s="57" t="str">
        <f t="shared" si="1"/>
        <v>II</v>
      </c>
      <c r="C37" s="11">
        <f t="shared" si="2"/>
        <v>56897.374499999998</v>
      </c>
      <c r="D37" s="10" t="str">
        <f t="shared" si="3"/>
        <v>vis</v>
      </c>
      <c r="E37" s="58">
        <f>VLOOKUP(C37,Active!C$21:E$972,3,FALSE)</f>
        <v>6019.5020660203427</v>
      </c>
      <c r="F37" s="57" t="s">
        <v>77</v>
      </c>
      <c r="G37" s="10" t="str">
        <f t="shared" si="4"/>
        <v>56897.3745</v>
      </c>
      <c r="H37" s="11">
        <f t="shared" si="5"/>
        <v>6019.5</v>
      </c>
      <c r="I37" s="59" t="s">
        <v>435</v>
      </c>
      <c r="J37" s="60" t="s">
        <v>436</v>
      </c>
      <c r="K37" s="59" t="s">
        <v>437</v>
      </c>
      <c r="L37" s="59" t="s">
        <v>438</v>
      </c>
      <c r="M37" s="60" t="s">
        <v>401</v>
      </c>
      <c r="N37" s="60" t="s">
        <v>418</v>
      </c>
      <c r="O37" s="61" t="s">
        <v>369</v>
      </c>
      <c r="P37" s="62" t="s">
        <v>439</v>
      </c>
    </row>
    <row r="38" spans="1:16" ht="12.75" customHeight="1" thickBot="1">
      <c r="A38" s="11" t="str">
        <f t="shared" si="0"/>
        <v>BAVM 238 </v>
      </c>
      <c r="B38" s="57" t="str">
        <f t="shared" si="1"/>
        <v>I</v>
      </c>
      <c r="C38" s="11">
        <f t="shared" si="2"/>
        <v>56898.408100000001</v>
      </c>
      <c r="D38" s="10" t="str">
        <f t="shared" si="3"/>
        <v>vis</v>
      </c>
      <c r="E38" s="58">
        <f>VLOOKUP(C38,Active!C$21:E$972,3,FALSE)</f>
        <v>6020.0042267788322</v>
      </c>
      <c r="F38" s="57" t="s">
        <v>77</v>
      </c>
      <c r="G38" s="10" t="str">
        <f t="shared" si="4"/>
        <v>56898.4081</v>
      </c>
      <c r="H38" s="11">
        <f t="shared" si="5"/>
        <v>6020</v>
      </c>
      <c r="I38" s="59" t="s">
        <v>440</v>
      </c>
      <c r="J38" s="60" t="s">
        <v>441</v>
      </c>
      <c r="K38" s="59" t="s">
        <v>442</v>
      </c>
      <c r="L38" s="59" t="s">
        <v>443</v>
      </c>
      <c r="M38" s="60" t="s">
        <v>401</v>
      </c>
      <c r="N38" s="60" t="s">
        <v>418</v>
      </c>
      <c r="O38" s="61" t="s">
        <v>369</v>
      </c>
      <c r="P38" s="62" t="s">
        <v>439</v>
      </c>
    </row>
    <row r="39" spans="1:16" ht="12.75" customHeight="1" thickBot="1">
      <c r="A39" s="11" t="str">
        <f t="shared" si="0"/>
        <v>OEJV 0172 </v>
      </c>
      <c r="B39" s="57" t="str">
        <f t="shared" si="1"/>
        <v>I</v>
      </c>
      <c r="C39" s="11">
        <f t="shared" si="2"/>
        <v>56933.4</v>
      </c>
      <c r="D39" s="10" t="str">
        <f t="shared" si="3"/>
        <v>vis</v>
      </c>
      <c r="E39" s="58">
        <f>VLOOKUP(C39,Active!C$21:E$972,3,FALSE)</f>
        <v>6037.0045741520353</v>
      </c>
      <c r="F39" s="57" t="s">
        <v>77</v>
      </c>
      <c r="G39" s="10" t="str">
        <f t="shared" si="4"/>
        <v>56933.400</v>
      </c>
      <c r="H39" s="11">
        <f t="shared" si="5"/>
        <v>6037</v>
      </c>
      <c r="I39" s="59" t="s">
        <v>444</v>
      </c>
      <c r="J39" s="60" t="s">
        <v>445</v>
      </c>
      <c r="K39" s="59" t="s">
        <v>446</v>
      </c>
      <c r="L39" s="59" t="s">
        <v>447</v>
      </c>
      <c r="M39" s="60" t="s">
        <v>401</v>
      </c>
      <c r="N39" s="60" t="s">
        <v>265</v>
      </c>
      <c r="O39" s="61" t="s">
        <v>305</v>
      </c>
      <c r="P39" s="62" t="s">
        <v>448</v>
      </c>
    </row>
    <row r="40" spans="1:16" ht="12.75" customHeight="1" thickBot="1">
      <c r="A40" s="11" t="str">
        <f t="shared" si="0"/>
        <v> MVS 8.163 </v>
      </c>
      <c r="B40" s="57" t="str">
        <f t="shared" si="1"/>
        <v>II</v>
      </c>
      <c r="C40" s="11">
        <f t="shared" si="2"/>
        <v>36812.463000000003</v>
      </c>
      <c r="D40" s="10" t="str">
        <f t="shared" si="3"/>
        <v>vis</v>
      </c>
      <c r="E40" s="58">
        <f>VLOOKUP(C40,Active!C$21:E$972,3,FALSE)</f>
        <v>-3738.483995326249</v>
      </c>
      <c r="F40" s="57" t="s">
        <v>77</v>
      </c>
      <c r="G40" s="10" t="str">
        <f t="shared" si="4"/>
        <v>36812.463</v>
      </c>
      <c r="H40" s="11">
        <f t="shared" si="5"/>
        <v>-3738.5</v>
      </c>
      <c r="I40" s="59" t="s">
        <v>80</v>
      </c>
      <c r="J40" s="60" t="s">
        <v>81</v>
      </c>
      <c r="K40" s="59">
        <v>-3738.5</v>
      </c>
      <c r="L40" s="59" t="s">
        <v>82</v>
      </c>
      <c r="M40" s="60" t="s">
        <v>79</v>
      </c>
      <c r="N40" s="60"/>
      <c r="O40" s="61" t="s">
        <v>83</v>
      </c>
      <c r="P40" s="61" t="s">
        <v>84</v>
      </c>
    </row>
    <row r="41" spans="1:16" ht="12.75" customHeight="1" thickBot="1">
      <c r="A41" s="11" t="str">
        <f t="shared" si="0"/>
        <v> MVS 8.163 </v>
      </c>
      <c r="B41" s="57" t="str">
        <f t="shared" si="1"/>
        <v>I</v>
      </c>
      <c r="C41" s="11">
        <f t="shared" si="2"/>
        <v>37025.434999999998</v>
      </c>
      <c r="D41" s="10" t="str">
        <f t="shared" si="3"/>
        <v>vis</v>
      </c>
      <c r="E41" s="58">
        <f>VLOOKUP(C41,Active!C$21:E$972,3,FALSE)</f>
        <v>-3635.0143929106721</v>
      </c>
      <c r="F41" s="57" t="s">
        <v>77</v>
      </c>
      <c r="G41" s="10" t="str">
        <f t="shared" si="4"/>
        <v>37025.435</v>
      </c>
      <c r="H41" s="11">
        <f t="shared" si="5"/>
        <v>-3635</v>
      </c>
      <c r="I41" s="59" t="s">
        <v>85</v>
      </c>
      <c r="J41" s="60" t="s">
        <v>86</v>
      </c>
      <c r="K41" s="59">
        <v>-3635</v>
      </c>
      <c r="L41" s="59" t="s">
        <v>87</v>
      </c>
      <c r="M41" s="60" t="s">
        <v>79</v>
      </c>
      <c r="N41" s="60"/>
      <c r="O41" s="61" t="s">
        <v>83</v>
      </c>
      <c r="P41" s="61" t="s">
        <v>84</v>
      </c>
    </row>
    <row r="42" spans="1:16" ht="12.75" customHeight="1" thickBot="1">
      <c r="A42" s="11" t="str">
        <f t="shared" si="0"/>
        <v> MVS 8.163 </v>
      </c>
      <c r="B42" s="57" t="str">
        <f t="shared" si="1"/>
        <v>I</v>
      </c>
      <c r="C42" s="11">
        <f t="shared" si="2"/>
        <v>39388.385000000002</v>
      </c>
      <c r="D42" s="10" t="str">
        <f t="shared" si="3"/>
        <v>vis</v>
      </c>
      <c r="E42" s="58">
        <f>VLOOKUP(C42,Active!C$21:E$972,3,FALSE)</f>
        <v>-2487.0066875414464</v>
      </c>
      <c r="F42" s="57" t="s">
        <v>77</v>
      </c>
      <c r="G42" s="10" t="str">
        <f t="shared" si="4"/>
        <v>39388.385</v>
      </c>
      <c r="H42" s="11">
        <f t="shared" si="5"/>
        <v>-2487</v>
      </c>
      <c r="I42" s="59" t="s">
        <v>88</v>
      </c>
      <c r="J42" s="60" t="s">
        <v>89</v>
      </c>
      <c r="K42" s="59">
        <v>-2487</v>
      </c>
      <c r="L42" s="59" t="s">
        <v>90</v>
      </c>
      <c r="M42" s="60" t="s">
        <v>79</v>
      </c>
      <c r="N42" s="60"/>
      <c r="O42" s="61" t="s">
        <v>83</v>
      </c>
      <c r="P42" s="61" t="s">
        <v>84</v>
      </c>
    </row>
    <row r="43" spans="1:16" ht="12.75" customHeight="1" thickBot="1">
      <c r="A43" s="11" t="str">
        <f t="shared" ref="A43:A74" si="6">P43</f>
        <v> MVS 8.163 </v>
      </c>
      <c r="B43" s="57" t="str">
        <f t="shared" ref="B43:B74" si="7">IF(H43=INT(H43),"I","II")</f>
        <v>II</v>
      </c>
      <c r="C43" s="11">
        <f t="shared" ref="C43:C74" si="8">1*G43</f>
        <v>40097.495999999999</v>
      </c>
      <c r="D43" s="10" t="str">
        <f t="shared" ref="D43:D74" si="9">VLOOKUP(F43,I$1:J$5,2,FALSE)</f>
        <v>vis</v>
      </c>
      <c r="E43" s="58">
        <f>VLOOKUP(C43,Active!C$21:E$972,3,FALSE)</f>
        <v>-2142.4945768484258</v>
      </c>
      <c r="F43" s="57" t="s">
        <v>77</v>
      </c>
      <c r="G43" s="10" t="str">
        <f t="shared" ref="G43:G74" si="10">MID(I43,3,LEN(I43)-3)</f>
        <v>40097.496</v>
      </c>
      <c r="H43" s="11">
        <f t="shared" ref="H43:H74" si="11">1*K43</f>
        <v>-2142.5</v>
      </c>
      <c r="I43" s="59" t="s">
        <v>91</v>
      </c>
      <c r="J43" s="60" t="s">
        <v>92</v>
      </c>
      <c r="K43" s="59">
        <v>-2142.5</v>
      </c>
      <c r="L43" s="59" t="s">
        <v>93</v>
      </c>
      <c r="M43" s="60" t="s">
        <v>79</v>
      </c>
      <c r="N43" s="60"/>
      <c r="O43" s="61" t="s">
        <v>83</v>
      </c>
      <c r="P43" s="61" t="s">
        <v>84</v>
      </c>
    </row>
    <row r="44" spans="1:16" ht="12.75" customHeight="1" thickBot="1">
      <c r="A44" s="11" t="str">
        <f t="shared" si="6"/>
        <v> MVS 8.163 </v>
      </c>
      <c r="B44" s="57" t="str">
        <f t="shared" si="7"/>
        <v>II</v>
      </c>
      <c r="C44" s="11">
        <f t="shared" si="8"/>
        <v>41900.535000000003</v>
      </c>
      <c r="D44" s="10" t="str">
        <f t="shared" si="9"/>
        <v>vis</v>
      </c>
      <c r="E44" s="58">
        <f>VLOOKUP(C44,Active!C$21:E$972,3,FALSE)</f>
        <v>-1266.5121544183173</v>
      </c>
      <c r="F44" s="57" t="s">
        <v>77</v>
      </c>
      <c r="G44" s="10" t="str">
        <f t="shared" si="10"/>
        <v>41900.535</v>
      </c>
      <c r="H44" s="11">
        <f t="shared" si="11"/>
        <v>-1266.5</v>
      </c>
      <c r="I44" s="59" t="s">
        <v>94</v>
      </c>
      <c r="J44" s="60" t="s">
        <v>95</v>
      </c>
      <c r="K44" s="59">
        <v>-1266.5</v>
      </c>
      <c r="L44" s="59" t="s">
        <v>96</v>
      </c>
      <c r="M44" s="60" t="s">
        <v>79</v>
      </c>
      <c r="N44" s="60"/>
      <c r="O44" s="61" t="s">
        <v>83</v>
      </c>
      <c r="P44" s="61" t="s">
        <v>84</v>
      </c>
    </row>
    <row r="45" spans="1:16" ht="12.75" customHeight="1" thickBot="1">
      <c r="A45" s="11" t="str">
        <f t="shared" si="6"/>
        <v> MVS 8.163 </v>
      </c>
      <c r="B45" s="57" t="str">
        <f t="shared" si="7"/>
        <v>I</v>
      </c>
      <c r="C45" s="11">
        <f t="shared" si="8"/>
        <v>41959.248</v>
      </c>
      <c r="D45" s="10" t="str">
        <f t="shared" si="9"/>
        <v>vis</v>
      </c>
      <c r="E45" s="58">
        <f>VLOOKUP(C45,Active!C$21:E$972,3,FALSE)</f>
        <v>-1237.9872273545459</v>
      </c>
      <c r="F45" s="57" t="s">
        <v>77</v>
      </c>
      <c r="G45" s="10" t="str">
        <f t="shared" si="10"/>
        <v>41959.248</v>
      </c>
      <c r="H45" s="11">
        <f t="shared" si="11"/>
        <v>-1238</v>
      </c>
      <c r="I45" s="59" t="s">
        <v>97</v>
      </c>
      <c r="J45" s="60" t="s">
        <v>98</v>
      </c>
      <c r="K45" s="59">
        <v>-1238</v>
      </c>
      <c r="L45" s="59" t="s">
        <v>99</v>
      </c>
      <c r="M45" s="60" t="s">
        <v>79</v>
      </c>
      <c r="N45" s="60"/>
      <c r="O45" s="61" t="s">
        <v>83</v>
      </c>
      <c r="P45" s="61" t="s">
        <v>84</v>
      </c>
    </row>
    <row r="46" spans="1:16" ht="12.75" customHeight="1" thickBot="1">
      <c r="A46" s="11" t="str">
        <f t="shared" si="6"/>
        <v> GENC 241 </v>
      </c>
      <c r="B46" s="57" t="str">
        <f t="shared" si="7"/>
        <v>I</v>
      </c>
      <c r="C46" s="11">
        <f t="shared" si="8"/>
        <v>43109.79</v>
      </c>
      <c r="D46" s="10" t="str">
        <f t="shared" si="9"/>
        <v>vis</v>
      </c>
      <c r="E46" s="58">
        <f>VLOOKUP(C46,Active!C$21:E$972,3,FALSE)</f>
        <v>-679.01175967604286</v>
      </c>
      <c r="F46" s="57" t="s">
        <v>77</v>
      </c>
      <c r="G46" s="10" t="str">
        <f t="shared" si="10"/>
        <v>43109.79</v>
      </c>
      <c r="H46" s="11">
        <f t="shared" si="11"/>
        <v>-679</v>
      </c>
      <c r="I46" s="59" t="s">
        <v>115</v>
      </c>
      <c r="J46" s="60" t="s">
        <v>116</v>
      </c>
      <c r="K46" s="59">
        <v>-679</v>
      </c>
      <c r="L46" s="59" t="s">
        <v>117</v>
      </c>
      <c r="M46" s="60" t="s">
        <v>103</v>
      </c>
      <c r="N46" s="60"/>
      <c r="O46" s="61" t="s">
        <v>118</v>
      </c>
      <c r="P46" s="61" t="s">
        <v>119</v>
      </c>
    </row>
    <row r="47" spans="1:16" ht="12.75" customHeight="1" thickBot="1">
      <c r="A47" s="11" t="str">
        <f t="shared" si="6"/>
        <v> MVS 8.24 </v>
      </c>
      <c r="B47" s="57" t="str">
        <f t="shared" si="7"/>
        <v>I</v>
      </c>
      <c r="C47" s="11">
        <f t="shared" si="8"/>
        <v>43198.317000000003</v>
      </c>
      <c r="D47" s="10" t="str">
        <f t="shared" si="9"/>
        <v>vis</v>
      </c>
      <c r="E47" s="58">
        <f>VLOOKUP(C47,Active!C$21:E$972,3,FALSE)</f>
        <v>-636.00209881431351</v>
      </c>
      <c r="F47" s="57" t="s">
        <v>77</v>
      </c>
      <c r="G47" s="10" t="str">
        <f t="shared" si="10"/>
        <v>43198.317</v>
      </c>
      <c r="H47" s="11">
        <f t="shared" si="11"/>
        <v>-636</v>
      </c>
      <c r="I47" s="59" t="s">
        <v>120</v>
      </c>
      <c r="J47" s="60" t="s">
        <v>121</v>
      </c>
      <c r="K47" s="59">
        <v>-636</v>
      </c>
      <c r="L47" s="59" t="s">
        <v>122</v>
      </c>
      <c r="M47" s="60" t="s">
        <v>103</v>
      </c>
      <c r="N47" s="60"/>
      <c r="O47" s="61" t="s">
        <v>123</v>
      </c>
      <c r="P47" s="61" t="s">
        <v>124</v>
      </c>
    </row>
    <row r="48" spans="1:16" ht="12.75" customHeight="1" thickBot="1">
      <c r="A48" s="11" t="str">
        <f t="shared" si="6"/>
        <v> GENC 241 </v>
      </c>
      <c r="B48" s="57" t="str">
        <f t="shared" si="7"/>
        <v>I</v>
      </c>
      <c r="C48" s="11">
        <f t="shared" si="8"/>
        <v>43200.35</v>
      </c>
      <c r="D48" s="10" t="str">
        <f t="shared" si="9"/>
        <v>vis</v>
      </c>
      <c r="E48" s="58">
        <f>VLOOKUP(C48,Active!C$21:E$972,3,FALSE)</f>
        <v>-635.01439291067152</v>
      </c>
      <c r="F48" s="57" t="s">
        <v>77</v>
      </c>
      <c r="G48" s="10" t="str">
        <f t="shared" si="10"/>
        <v>43200.35</v>
      </c>
      <c r="H48" s="11">
        <f t="shared" si="11"/>
        <v>-635</v>
      </c>
      <c r="I48" s="59" t="s">
        <v>125</v>
      </c>
      <c r="J48" s="60" t="s">
        <v>126</v>
      </c>
      <c r="K48" s="59">
        <v>-635</v>
      </c>
      <c r="L48" s="59" t="s">
        <v>127</v>
      </c>
      <c r="M48" s="60" t="s">
        <v>103</v>
      </c>
      <c r="N48" s="60"/>
      <c r="O48" s="61" t="s">
        <v>128</v>
      </c>
      <c r="P48" s="61" t="s">
        <v>119</v>
      </c>
    </row>
    <row r="49" spans="1:16" ht="12.75" customHeight="1" thickBot="1">
      <c r="A49" s="11" t="str">
        <f t="shared" si="6"/>
        <v> GEOS 13 </v>
      </c>
      <c r="B49" s="57" t="str">
        <f t="shared" si="7"/>
        <v>II</v>
      </c>
      <c r="C49" s="11">
        <f t="shared" si="8"/>
        <v>43306.368000000002</v>
      </c>
      <c r="D49" s="10" t="str">
        <f t="shared" si="9"/>
        <v>vis</v>
      </c>
      <c r="E49" s="58">
        <f>VLOOKUP(C49,Active!C$21:E$972,3,FALSE)</f>
        <v>-583.50696325374327</v>
      </c>
      <c r="F49" s="57" t="s">
        <v>77</v>
      </c>
      <c r="G49" s="10" t="str">
        <f t="shared" si="10"/>
        <v>43306.368</v>
      </c>
      <c r="H49" s="11">
        <f t="shared" si="11"/>
        <v>-583.5</v>
      </c>
      <c r="I49" s="59" t="s">
        <v>129</v>
      </c>
      <c r="J49" s="60" t="s">
        <v>130</v>
      </c>
      <c r="K49" s="59">
        <v>-583.5</v>
      </c>
      <c r="L49" s="59" t="s">
        <v>90</v>
      </c>
      <c r="M49" s="60" t="s">
        <v>103</v>
      </c>
      <c r="N49" s="60"/>
      <c r="O49" s="61" t="s">
        <v>128</v>
      </c>
      <c r="P49" s="61" t="s">
        <v>131</v>
      </c>
    </row>
    <row r="50" spans="1:16" ht="12.75" customHeight="1" thickBot="1">
      <c r="A50" s="11" t="str">
        <f t="shared" si="6"/>
        <v> GEOS 13 </v>
      </c>
      <c r="B50" s="57" t="str">
        <f t="shared" si="7"/>
        <v>I</v>
      </c>
      <c r="C50" s="11">
        <f t="shared" si="8"/>
        <v>43307.39</v>
      </c>
      <c r="D50" s="10" t="str">
        <f t="shared" si="9"/>
        <v>vis</v>
      </c>
      <c r="E50" s="58">
        <f>VLOOKUP(C50,Active!C$21:E$972,3,FALSE)</f>
        <v>-583.0104382003633</v>
      </c>
      <c r="F50" s="57" t="s">
        <v>77</v>
      </c>
      <c r="G50" s="10" t="str">
        <f t="shared" si="10"/>
        <v>43307.390</v>
      </c>
      <c r="H50" s="11">
        <f t="shared" si="11"/>
        <v>-583</v>
      </c>
      <c r="I50" s="59" t="s">
        <v>132</v>
      </c>
      <c r="J50" s="60" t="s">
        <v>133</v>
      </c>
      <c r="K50" s="59">
        <v>-583</v>
      </c>
      <c r="L50" s="59" t="s">
        <v>134</v>
      </c>
      <c r="M50" s="60" t="s">
        <v>103</v>
      </c>
      <c r="N50" s="60"/>
      <c r="O50" s="61" t="s">
        <v>128</v>
      </c>
      <c r="P50" s="61" t="s">
        <v>131</v>
      </c>
    </row>
    <row r="51" spans="1:16" ht="12.75" customHeight="1" thickBot="1">
      <c r="A51" s="11" t="str">
        <f t="shared" si="6"/>
        <v> GENC 241 </v>
      </c>
      <c r="B51" s="57" t="str">
        <f t="shared" si="7"/>
        <v>II</v>
      </c>
      <c r="C51" s="11">
        <f t="shared" si="8"/>
        <v>43308.394999999997</v>
      </c>
      <c r="D51" s="10" t="str">
        <f t="shared" si="9"/>
        <v>vis</v>
      </c>
      <c r="E51" s="58">
        <f>VLOOKUP(C51,Active!C$21:E$972,3,FALSE)</f>
        <v>-582.52217236998479</v>
      </c>
      <c r="F51" s="57" t="s">
        <v>77</v>
      </c>
      <c r="G51" s="10" t="str">
        <f t="shared" si="10"/>
        <v>43308.395</v>
      </c>
      <c r="H51" s="11">
        <f t="shared" si="11"/>
        <v>-582.5</v>
      </c>
      <c r="I51" s="59" t="s">
        <v>135</v>
      </c>
      <c r="J51" s="60" t="s">
        <v>136</v>
      </c>
      <c r="K51" s="59">
        <v>-582.5</v>
      </c>
      <c r="L51" s="59" t="s">
        <v>137</v>
      </c>
      <c r="M51" s="60" t="s">
        <v>103</v>
      </c>
      <c r="N51" s="60"/>
      <c r="O51" s="61" t="s">
        <v>128</v>
      </c>
      <c r="P51" s="61" t="s">
        <v>119</v>
      </c>
    </row>
    <row r="52" spans="1:16" ht="12.75" customHeight="1" thickBot="1">
      <c r="A52" s="11" t="str">
        <f t="shared" si="6"/>
        <v> GENC 241 </v>
      </c>
      <c r="B52" s="57" t="str">
        <f t="shared" si="7"/>
        <v>I</v>
      </c>
      <c r="C52" s="11">
        <f t="shared" si="8"/>
        <v>43342.351000000002</v>
      </c>
      <c r="D52" s="10" t="str">
        <f t="shared" si="9"/>
        <v>vis</v>
      </c>
      <c r="E52" s="58">
        <f>VLOOKUP(C52,Active!C$21:E$972,3,FALSE)</f>
        <v>-566.02510317955591</v>
      </c>
      <c r="F52" s="57" t="s">
        <v>77</v>
      </c>
      <c r="G52" s="10" t="str">
        <f t="shared" si="10"/>
        <v>43342.351</v>
      </c>
      <c r="H52" s="11">
        <f t="shared" si="11"/>
        <v>-566</v>
      </c>
      <c r="I52" s="59" t="s">
        <v>138</v>
      </c>
      <c r="J52" s="60" t="s">
        <v>139</v>
      </c>
      <c r="K52" s="59">
        <v>-566</v>
      </c>
      <c r="L52" s="59" t="s">
        <v>140</v>
      </c>
      <c r="M52" s="60" t="s">
        <v>103</v>
      </c>
      <c r="N52" s="60"/>
      <c r="O52" s="61" t="s">
        <v>128</v>
      </c>
      <c r="P52" s="61" t="s">
        <v>119</v>
      </c>
    </row>
    <row r="53" spans="1:16" ht="12.75" customHeight="1" thickBot="1">
      <c r="A53" s="11" t="str">
        <f t="shared" si="6"/>
        <v> GENC 241 </v>
      </c>
      <c r="B53" s="57" t="str">
        <f t="shared" si="7"/>
        <v>II</v>
      </c>
      <c r="C53" s="11">
        <f t="shared" si="8"/>
        <v>43343.385000000002</v>
      </c>
      <c r="D53" s="10" t="str">
        <f t="shared" si="9"/>
        <v>vis</v>
      </c>
      <c r="E53" s="58">
        <f>VLOOKUP(C53,Active!C$21:E$972,3,FALSE)</f>
        <v>-565.52274808640902</v>
      </c>
      <c r="F53" s="57" t="s">
        <v>77</v>
      </c>
      <c r="G53" s="10" t="str">
        <f t="shared" si="10"/>
        <v>43343.385</v>
      </c>
      <c r="H53" s="11">
        <f t="shared" si="11"/>
        <v>-565.5</v>
      </c>
      <c r="I53" s="59" t="s">
        <v>141</v>
      </c>
      <c r="J53" s="60" t="s">
        <v>142</v>
      </c>
      <c r="K53" s="59">
        <v>-565.5</v>
      </c>
      <c r="L53" s="59" t="s">
        <v>143</v>
      </c>
      <c r="M53" s="60" t="s">
        <v>103</v>
      </c>
      <c r="N53" s="60"/>
      <c r="O53" s="61" t="s">
        <v>128</v>
      </c>
      <c r="P53" s="61" t="s">
        <v>119</v>
      </c>
    </row>
    <row r="54" spans="1:16" ht="12.75" customHeight="1" thickBot="1">
      <c r="A54" s="11" t="str">
        <f t="shared" si="6"/>
        <v> GENC 241 </v>
      </c>
      <c r="B54" s="57" t="str">
        <f t="shared" si="7"/>
        <v>II</v>
      </c>
      <c r="C54" s="11">
        <f t="shared" si="8"/>
        <v>43343.483999999997</v>
      </c>
      <c r="D54" s="10" t="str">
        <f t="shared" si="9"/>
        <v>vis</v>
      </c>
      <c r="E54" s="58">
        <f>VLOOKUP(C54,Active!C$21:E$972,3,FALSE)</f>
        <v>-565.47465025834435</v>
      </c>
      <c r="F54" s="57" t="s">
        <v>77</v>
      </c>
      <c r="G54" s="10" t="str">
        <f t="shared" si="10"/>
        <v>43343.484</v>
      </c>
      <c r="H54" s="11">
        <f t="shared" si="11"/>
        <v>-565.5</v>
      </c>
      <c r="I54" s="59" t="s">
        <v>144</v>
      </c>
      <c r="J54" s="60" t="s">
        <v>145</v>
      </c>
      <c r="K54" s="59">
        <v>-565.5</v>
      </c>
      <c r="L54" s="59" t="s">
        <v>146</v>
      </c>
      <c r="M54" s="60" t="s">
        <v>103</v>
      </c>
      <c r="N54" s="60"/>
      <c r="O54" s="61" t="s">
        <v>147</v>
      </c>
      <c r="P54" s="61" t="s">
        <v>119</v>
      </c>
    </row>
    <row r="55" spans="1:16" ht="12.75" customHeight="1" thickBot="1">
      <c r="A55" s="11" t="str">
        <f t="shared" si="6"/>
        <v> GENC 241 </v>
      </c>
      <c r="B55" s="57" t="str">
        <f t="shared" si="7"/>
        <v>I</v>
      </c>
      <c r="C55" s="11">
        <f t="shared" si="8"/>
        <v>43344.423000000003</v>
      </c>
      <c r="D55" s="10" t="str">
        <f t="shared" si="9"/>
        <v>vis</v>
      </c>
      <c r="E55" s="58">
        <f>VLOOKUP(C55,Active!C$21:E$972,3,FALSE)</f>
        <v>-565.01844964667328</v>
      </c>
      <c r="F55" s="57" t="s">
        <v>77</v>
      </c>
      <c r="G55" s="10" t="str">
        <f t="shared" si="10"/>
        <v>43344.423</v>
      </c>
      <c r="H55" s="11">
        <f t="shared" si="11"/>
        <v>-565</v>
      </c>
      <c r="I55" s="59" t="s">
        <v>148</v>
      </c>
      <c r="J55" s="60" t="s">
        <v>149</v>
      </c>
      <c r="K55" s="59">
        <v>-565</v>
      </c>
      <c r="L55" s="59" t="s">
        <v>150</v>
      </c>
      <c r="M55" s="60" t="s">
        <v>103</v>
      </c>
      <c r="N55" s="60"/>
      <c r="O55" s="61" t="s">
        <v>128</v>
      </c>
      <c r="P55" s="61" t="s">
        <v>119</v>
      </c>
    </row>
    <row r="56" spans="1:16" ht="12.75" customHeight="1" thickBot="1">
      <c r="A56" s="11" t="str">
        <f t="shared" si="6"/>
        <v> GEOS 13 </v>
      </c>
      <c r="B56" s="57" t="str">
        <f t="shared" si="7"/>
        <v>I</v>
      </c>
      <c r="C56" s="11">
        <f t="shared" si="8"/>
        <v>43344.476000000002</v>
      </c>
      <c r="D56" s="10" t="str">
        <f t="shared" si="9"/>
        <v>vis</v>
      </c>
      <c r="E56" s="58">
        <f>VLOOKUP(C56,Active!C$21:E$972,3,FALSE)</f>
        <v>-564.99270030437458</v>
      </c>
      <c r="F56" s="57" t="s">
        <v>77</v>
      </c>
      <c r="G56" s="10" t="str">
        <f t="shared" si="10"/>
        <v>43344.476</v>
      </c>
      <c r="H56" s="11">
        <f t="shared" si="11"/>
        <v>-565</v>
      </c>
      <c r="I56" s="59" t="s">
        <v>151</v>
      </c>
      <c r="J56" s="60" t="s">
        <v>152</v>
      </c>
      <c r="K56" s="59">
        <v>-565</v>
      </c>
      <c r="L56" s="59" t="s">
        <v>153</v>
      </c>
      <c r="M56" s="60" t="s">
        <v>103</v>
      </c>
      <c r="N56" s="60"/>
      <c r="O56" s="61" t="s">
        <v>154</v>
      </c>
      <c r="P56" s="61" t="s">
        <v>131</v>
      </c>
    </row>
    <row r="57" spans="1:16" ht="12.75" customHeight="1" thickBot="1">
      <c r="A57" s="11" t="str">
        <f t="shared" si="6"/>
        <v> BBS 34 </v>
      </c>
      <c r="B57" s="57" t="str">
        <f t="shared" si="7"/>
        <v>II</v>
      </c>
      <c r="C57" s="11">
        <f t="shared" si="8"/>
        <v>43384.482000000004</v>
      </c>
      <c r="D57" s="10" t="str">
        <f t="shared" si="9"/>
        <v>vis</v>
      </c>
      <c r="E57" s="58">
        <f>VLOOKUP(C57,Active!C$21:E$972,3,FALSE)</f>
        <v>-545.55631939872592</v>
      </c>
      <c r="F57" s="57" t="s">
        <v>77</v>
      </c>
      <c r="G57" s="10" t="str">
        <f t="shared" si="10"/>
        <v>43384.482</v>
      </c>
      <c r="H57" s="11">
        <f t="shared" si="11"/>
        <v>-545.5</v>
      </c>
      <c r="I57" s="59" t="s">
        <v>155</v>
      </c>
      <c r="J57" s="60" t="s">
        <v>156</v>
      </c>
      <c r="K57" s="59">
        <v>-545.5</v>
      </c>
      <c r="L57" s="59" t="s">
        <v>157</v>
      </c>
      <c r="M57" s="60" t="s">
        <v>103</v>
      </c>
      <c r="N57" s="60"/>
      <c r="O57" s="61" t="s">
        <v>158</v>
      </c>
      <c r="P57" s="61" t="s">
        <v>159</v>
      </c>
    </row>
    <row r="58" spans="1:16" ht="12.75" customHeight="1" thickBot="1">
      <c r="A58" s="11" t="str">
        <f t="shared" si="6"/>
        <v> GENC 241 </v>
      </c>
      <c r="B58" s="57" t="str">
        <f t="shared" si="7"/>
        <v>I</v>
      </c>
      <c r="C58" s="11">
        <f t="shared" si="8"/>
        <v>43406.216</v>
      </c>
      <c r="D58" s="10" t="str">
        <f t="shared" si="9"/>
        <v>vis</v>
      </c>
      <c r="E58" s="58">
        <f>VLOOKUP(C58,Active!C$21:E$972,3,FALSE)</f>
        <v>-534.99714570969695</v>
      </c>
      <c r="F58" s="57" t="s">
        <v>77</v>
      </c>
      <c r="G58" s="10" t="str">
        <f t="shared" si="10"/>
        <v>43406.216</v>
      </c>
      <c r="H58" s="11">
        <f t="shared" si="11"/>
        <v>-535</v>
      </c>
      <c r="I58" s="59" t="s">
        <v>160</v>
      </c>
      <c r="J58" s="60" t="s">
        <v>161</v>
      </c>
      <c r="K58" s="59">
        <v>-535</v>
      </c>
      <c r="L58" s="59" t="s">
        <v>162</v>
      </c>
      <c r="M58" s="60" t="s">
        <v>103</v>
      </c>
      <c r="N58" s="60"/>
      <c r="O58" s="61" t="s">
        <v>154</v>
      </c>
      <c r="P58" s="61" t="s">
        <v>119</v>
      </c>
    </row>
    <row r="59" spans="1:16" ht="12.75" customHeight="1" thickBot="1">
      <c r="A59" s="11" t="str">
        <f t="shared" si="6"/>
        <v> GENC 241 </v>
      </c>
      <c r="B59" s="57" t="str">
        <f t="shared" si="7"/>
        <v>II</v>
      </c>
      <c r="C59" s="11">
        <f t="shared" si="8"/>
        <v>43407.205000000002</v>
      </c>
      <c r="D59" s="10" t="str">
        <f t="shared" si="9"/>
        <v>vis</v>
      </c>
      <c r="E59" s="58">
        <f>VLOOKUP(C59,Active!C$21:E$972,3,FALSE)</f>
        <v>-534.51665326567081</v>
      </c>
      <c r="F59" s="57" t="s">
        <v>77</v>
      </c>
      <c r="G59" s="10" t="str">
        <f t="shared" si="10"/>
        <v>43407.205</v>
      </c>
      <c r="H59" s="11">
        <f t="shared" si="11"/>
        <v>-534.5</v>
      </c>
      <c r="I59" s="59" t="s">
        <v>163</v>
      </c>
      <c r="J59" s="60" t="s">
        <v>164</v>
      </c>
      <c r="K59" s="59">
        <v>-534.5</v>
      </c>
      <c r="L59" s="59" t="s">
        <v>165</v>
      </c>
      <c r="M59" s="60" t="s">
        <v>103</v>
      </c>
      <c r="N59" s="60"/>
      <c r="O59" s="61" t="s">
        <v>154</v>
      </c>
      <c r="P59" s="61" t="s">
        <v>119</v>
      </c>
    </row>
    <row r="60" spans="1:16" ht="12.75" customHeight="1" thickBot="1">
      <c r="A60" s="11" t="str">
        <f t="shared" si="6"/>
        <v> GENC 241 </v>
      </c>
      <c r="B60" s="57" t="str">
        <f t="shared" si="7"/>
        <v>II</v>
      </c>
      <c r="C60" s="11">
        <f t="shared" si="8"/>
        <v>43409.262999999999</v>
      </c>
      <c r="D60" s="10" t="str">
        <f t="shared" si="9"/>
        <v>vis</v>
      </c>
      <c r="E60" s="58">
        <f>VLOOKUP(C60,Active!C$21:E$972,3,FALSE)</f>
        <v>-533.51680144584952</v>
      </c>
      <c r="F60" s="57" t="s">
        <v>77</v>
      </c>
      <c r="G60" s="10" t="str">
        <f t="shared" si="10"/>
        <v>43409.263</v>
      </c>
      <c r="H60" s="11">
        <f t="shared" si="11"/>
        <v>-533.5</v>
      </c>
      <c r="I60" s="59" t="s">
        <v>166</v>
      </c>
      <c r="J60" s="60" t="s">
        <v>167</v>
      </c>
      <c r="K60" s="59">
        <v>-533.5</v>
      </c>
      <c r="L60" s="59" t="s">
        <v>168</v>
      </c>
      <c r="M60" s="60" t="s">
        <v>103</v>
      </c>
      <c r="N60" s="60"/>
      <c r="O60" s="61" t="s">
        <v>169</v>
      </c>
      <c r="P60" s="61" t="s">
        <v>119</v>
      </c>
    </row>
    <row r="61" spans="1:16" ht="12.75" customHeight="1" thickBot="1">
      <c r="A61" s="11" t="str">
        <f t="shared" si="6"/>
        <v> GEOS 13 </v>
      </c>
      <c r="B61" s="57" t="str">
        <f t="shared" si="7"/>
        <v>I</v>
      </c>
      <c r="C61" s="11">
        <f t="shared" si="8"/>
        <v>43410.315000000002</v>
      </c>
      <c r="D61" s="10" t="str">
        <f t="shared" si="9"/>
        <v>vis</v>
      </c>
      <c r="E61" s="58">
        <f>VLOOKUP(C61,Active!C$21:E$972,3,FALSE)</f>
        <v>-533.0057012930522</v>
      </c>
      <c r="F61" s="57" t="s">
        <v>77</v>
      </c>
      <c r="G61" s="10" t="str">
        <f t="shared" si="10"/>
        <v>43410.315</v>
      </c>
      <c r="H61" s="11">
        <f t="shared" si="11"/>
        <v>-533</v>
      </c>
      <c r="I61" s="59" t="s">
        <v>170</v>
      </c>
      <c r="J61" s="60" t="s">
        <v>171</v>
      </c>
      <c r="K61" s="59">
        <v>-533</v>
      </c>
      <c r="L61" s="59" t="s">
        <v>172</v>
      </c>
      <c r="M61" s="60" t="s">
        <v>103</v>
      </c>
      <c r="N61" s="60"/>
      <c r="O61" s="61" t="s">
        <v>128</v>
      </c>
      <c r="P61" s="61" t="s">
        <v>131</v>
      </c>
    </row>
    <row r="62" spans="1:16" ht="12.75" customHeight="1" thickBot="1">
      <c r="A62" s="11" t="str">
        <f t="shared" si="6"/>
        <v> GENC 241 </v>
      </c>
      <c r="B62" s="57" t="str">
        <f t="shared" si="7"/>
        <v>II</v>
      </c>
      <c r="C62" s="11">
        <f t="shared" si="8"/>
        <v>43411.32</v>
      </c>
      <c r="D62" s="10" t="str">
        <f t="shared" si="9"/>
        <v>vis</v>
      </c>
      <c r="E62" s="58">
        <f>VLOOKUP(C62,Active!C$21:E$972,3,FALSE)</f>
        <v>-532.51743546267369</v>
      </c>
      <c r="F62" s="57" t="s">
        <v>77</v>
      </c>
      <c r="G62" s="10" t="str">
        <f t="shared" si="10"/>
        <v>43411.320</v>
      </c>
      <c r="H62" s="11">
        <f t="shared" si="11"/>
        <v>-532.5</v>
      </c>
      <c r="I62" s="59" t="s">
        <v>173</v>
      </c>
      <c r="J62" s="60" t="s">
        <v>174</v>
      </c>
      <c r="K62" s="59">
        <v>-532.5</v>
      </c>
      <c r="L62" s="59" t="s">
        <v>175</v>
      </c>
      <c r="M62" s="60" t="s">
        <v>103</v>
      </c>
      <c r="N62" s="60"/>
      <c r="O62" s="61" t="s">
        <v>169</v>
      </c>
      <c r="P62" s="61" t="s">
        <v>119</v>
      </c>
    </row>
    <row r="63" spans="1:16" ht="12.75" customHeight="1" thickBot="1">
      <c r="A63" s="11" t="str">
        <f t="shared" si="6"/>
        <v> MVS 8.79 </v>
      </c>
      <c r="B63" s="57" t="str">
        <f t="shared" si="7"/>
        <v>II</v>
      </c>
      <c r="C63" s="11">
        <f t="shared" si="8"/>
        <v>43411.358999999997</v>
      </c>
      <c r="D63" s="10" t="str">
        <f t="shared" si="9"/>
        <v>vis</v>
      </c>
      <c r="E63" s="58">
        <f>VLOOKUP(C63,Active!C$21:E$972,3,FALSE)</f>
        <v>-532.49848783343646</v>
      </c>
      <c r="F63" s="57" t="s">
        <v>77</v>
      </c>
      <c r="G63" s="10" t="str">
        <f t="shared" si="10"/>
        <v>43411.359</v>
      </c>
      <c r="H63" s="11">
        <f t="shared" si="11"/>
        <v>-532.5</v>
      </c>
      <c r="I63" s="59" t="s">
        <v>176</v>
      </c>
      <c r="J63" s="60" t="s">
        <v>177</v>
      </c>
      <c r="K63" s="59">
        <v>-532.5</v>
      </c>
      <c r="L63" s="59" t="s">
        <v>178</v>
      </c>
      <c r="M63" s="60" t="s">
        <v>103</v>
      </c>
      <c r="N63" s="60"/>
      <c r="O63" s="61" t="s">
        <v>123</v>
      </c>
      <c r="P63" s="61" t="s">
        <v>179</v>
      </c>
    </row>
    <row r="64" spans="1:16" ht="12.75" customHeight="1" thickBot="1">
      <c r="A64" s="11" t="str">
        <f t="shared" si="6"/>
        <v> GENC 241 </v>
      </c>
      <c r="B64" s="57" t="str">
        <f t="shared" si="7"/>
        <v>I</v>
      </c>
      <c r="C64" s="11">
        <f t="shared" si="8"/>
        <v>43412.35</v>
      </c>
      <c r="D64" s="10" t="str">
        <f t="shared" si="9"/>
        <v>vis</v>
      </c>
      <c r="E64" s="58">
        <f>VLOOKUP(C64,Active!C$21:E$972,3,FALSE)</f>
        <v>-532.01702371611577</v>
      </c>
      <c r="F64" s="57" t="s">
        <v>77</v>
      </c>
      <c r="G64" s="10" t="str">
        <f t="shared" si="10"/>
        <v>43412.350</v>
      </c>
      <c r="H64" s="11">
        <f t="shared" si="11"/>
        <v>-532</v>
      </c>
      <c r="I64" s="59" t="s">
        <v>180</v>
      </c>
      <c r="J64" s="60" t="s">
        <v>181</v>
      </c>
      <c r="K64" s="59">
        <v>-532</v>
      </c>
      <c r="L64" s="59" t="s">
        <v>168</v>
      </c>
      <c r="M64" s="60" t="s">
        <v>103</v>
      </c>
      <c r="N64" s="60"/>
      <c r="O64" s="61" t="s">
        <v>169</v>
      </c>
      <c r="P64" s="61" t="s">
        <v>119</v>
      </c>
    </row>
    <row r="65" spans="1:16" ht="12.75" customHeight="1" thickBot="1">
      <c r="A65" s="11" t="str">
        <f t="shared" si="6"/>
        <v> GENC 241 </v>
      </c>
      <c r="B65" s="57" t="str">
        <f t="shared" si="7"/>
        <v>I</v>
      </c>
      <c r="C65" s="11">
        <f t="shared" si="8"/>
        <v>43414.408000000003</v>
      </c>
      <c r="D65" s="10" t="str">
        <f t="shared" si="9"/>
        <v>vis</v>
      </c>
      <c r="E65" s="58">
        <f>VLOOKUP(C65,Active!C$21:E$972,3,FALSE)</f>
        <v>-531.01717189629096</v>
      </c>
      <c r="F65" s="57" t="s">
        <v>77</v>
      </c>
      <c r="G65" s="10" t="str">
        <f t="shared" si="10"/>
        <v>43414.408</v>
      </c>
      <c r="H65" s="11">
        <f t="shared" si="11"/>
        <v>-531</v>
      </c>
      <c r="I65" s="59" t="s">
        <v>182</v>
      </c>
      <c r="J65" s="60" t="s">
        <v>183</v>
      </c>
      <c r="K65" s="59">
        <v>-531</v>
      </c>
      <c r="L65" s="59" t="s">
        <v>168</v>
      </c>
      <c r="M65" s="60" t="s">
        <v>103</v>
      </c>
      <c r="N65" s="60"/>
      <c r="O65" s="61" t="s">
        <v>169</v>
      </c>
      <c r="P65" s="61" t="s">
        <v>119</v>
      </c>
    </row>
    <row r="66" spans="1:16" ht="12.75" customHeight="1" thickBot="1">
      <c r="A66" s="11" t="str">
        <f t="shared" si="6"/>
        <v> GEOS 13 </v>
      </c>
      <c r="B66" s="57" t="str">
        <f t="shared" si="7"/>
        <v>I</v>
      </c>
      <c r="C66" s="11">
        <f t="shared" si="8"/>
        <v>43449.41</v>
      </c>
      <c r="D66" s="10" t="str">
        <f t="shared" si="9"/>
        <v>vis</v>
      </c>
      <c r="E66" s="58">
        <f>VLOOKUP(C66,Active!C$21:E$972,3,FALSE)</f>
        <v>-514.01191757295192</v>
      </c>
      <c r="F66" s="57" t="s">
        <v>77</v>
      </c>
      <c r="G66" s="10" t="str">
        <f t="shared" si="10"/>
        <v>43449.410</v>
      </c>
      <c r="H66" s="11">
        <f t="shared" si="11"/>
        <v>-514</v>
      </c>
      <c r="I66" s="59" t="s">
        <v>184</v>
      </c>
      <c r="J66" s="60" t="s">
        <v>185</v>
      </c>
      <c r="K66" s="59">
        <v>-514</v>
      </c>
      <c r="L66" s="59" t="s">
        <v>96</v>
      </c>
      <c r="M66" s="60" t="s">
        <v>103</v>
      </c>
      <c r="N66" s="60"/>
      <c r="O66" s="61" t="s">
        <v>186</v>
      </c>
      <c r="P66" s="61" t="s">
        <v>131</v>
      </c>
    </row>
    <row r="67" spans="1:16" ht="12.75" customHeight="1" thickBot="1">
      <c r="A67" s="11" t="str">
        <f t="shared" si="6"/>
        <v> GENC 241 </v>
      </c>
      <c r="B67" s="57" t="str">
        <f t="shared" si="7"/>
        <v>I</v>
      </c>
      <c r="C67" s="11">
        <f t="shared" si="8"/>
        <v>43515.241000000002</v>
      </c>
      <c r="D67" s="10" t="str">
        <f t="shared" si="9"/>
        <v>vis</v>
      </c>
      <c r="E67" s="58">
        <f>VLOOKUP(C67,Active!C$21:E$972,3,FALSE)</f>
        <v>-482.02880525480742</v>
      </c>
      <c r="F67" s="57" t="s">
        <v>77</v>
      </c>
      <c r="G67" s="10" t="str">
        <f t="shared" si="10"/>
        <v>43515.241</v>
      </c>
      <c r="H67" s="11">
        <f t="shared" si="11"/>
        <v>-482</v>
      </c>
      <c r="I67" s="59" t="s">
        <v>187</v>
      </c>
      <c r="J67" s="60" t="s">
        <v>188</v>
      </c>
      <c r="K67" s="59">
        <v>-482</v>
      </c>
      <c r="L67" s="59" t="s">
        <v>189</v>
      </c>
      <c r="M67" s="60" t="s">
        <v>103</v>
      </c>
      <c r="N67" s="60"/>
      <c r="O67" s="61" t="s">
        <v>186</v>
      </c>
      <c r="P67" s="61" t="s">
        <v>119</v>
      </c>
    </row>
    <row r="68" spans="1:16" ht="12.75" customHeight="1" thickBot="1">
      <c r="A68" s="11" t="str">
        <f t="shared" si="6"/>
        <v> GENC 241 </v>
      </c>
      <c r="B68" s="57" t="str">
        <f t="shared" si="7"/>
        <v>II</v>
      </c>
      <c r="C68" s="11">
        <f t="shared" si="8"/>
        <v>43516.29</v>
      </c>
      <c r="D68" s="10" t="str">
        <f t="shared" si="9"/>
        <v>vis</v>
      </c>
      <c r="E68" s="58">
        <f>VLOOKUP(C68,Active!C$21:E$972,3,FALSE)</f>
        <v>-481.51916261195367</v>
      </c>
      <c r="F68" s="57" t="s">
        <v>77</v>
      </c>
      <c r="G68" s="10" t="str">
        <f t="shared" si="10"/>
        <v>43516.290</v>
      </c>
      <c r="H68" s="11">
        <f t="shared" si="11"/>
        <v>-481.5</v>
      </c>
      <c r="I68" s="59" t="s">
        <v>190</v>
      </c>
      <c r="J68" s="60" t="s">
        <v>191</v>
      </c>
      <c r="K68" s="59">
        <v>-481.5</v>
      </c>
      <c r="L68" s="59" t="s">
        <v>192</v>
      </c>
      <c r="M68" s="60" t="s">
        <v>103</v>
      </c>
      <c r="N68" s="60"/>
      <c r="O68" s="61" t="s">
        <v>186</v>
      </c>
      <c r="P68" s="61" t="s">
        <v>119</v>
      </c>
    </row>
    <row r="69" spans="1:16" ht="12.75" customHeight="1" thickBot="1">
      <c r="A69" s="11" t="str">
        <f t="shared" si="6"/>
        <v> MVS 8.79 </v>
      </c>
      <c r="B69" s="57" t="str">
        <f t="shared" si="7"/>
        <v>I</v>
      </c>
      <c r="C69" s="11">
        <f t="shared" si="8"/>
        <v>43525.572</v>
      </c>
      <c r="D69" s="10" t="str">
        <f t="shared" si="9"/>
        <v>vis</v>
      </c>
      <c r="E69" s="58">
        <f>VLOOKUP(C69,Active!C$21:E$972,3,FALSE)</f>
        <v>-477.00962685316222</v>
      </c>
      <c r="F69" s="57" t="s">
        <v>77</v>
      </c>
      <c r="G69" s="10" t="str">
        <f t="shared" si="10"/>
        <v>43525.572</v>
      </c>
      <c r="H69" s="11">
        <f t="shared" si="11"/>
        <v>-477</v>
      </c>
      <c r="I69" s="59" t="s">
        <v>193</v>
      </c>
      <c r="J69" s="60" t="s">
        <v>194</v>
      </c>
      <c r="K69" s="59">
        <v>-477</v>
      </c>
      <c r="L69" s="59" t="s">
        <v>195</v>
      </c>
      <c r="M69" s="60" t="s">
        <v>103</v>
      </c>
      <c r="N69" s="60"/>
      <c r="O69" s="61" t="s">
        <v>123</v>
      </c>
      <c r="P69" s="61" t="s">
        <v>179</v>
      </c>
    </row>
    <row r="70" spans="1:16" ht="12.75" customHeight="1" thickBot="1">
      <c r="A70" s="11" t="str">
        <f t="shared" si="6"/>
        <v> MVS 8.136 </v>
      </c>
      <c r="B70" s="57" t="str">
        <f t="shared" si="7"/>
        <v>I</v>
      </c>
      <c r="C70" s="11">
        <f t="shared" si="8"/>
        <v>43700.546000000002</v>
      </c>
      <c r="D70" s="10" t="str">
        <f t="shared" si="9"/>
        <v>vis</v>
      </c>
      <c r="E70" s="58">
        <f>VLOOKUP(C70,Active!C$21:E$972,3,FALSE)</f>
        <v>-392.00084535576411</v>
      </c>
      <c r="F70" s="57" t="s">
        <v>77</v>
      </c>
      <c r="G70" s="10" t="str">
        <f t="shared" si="10"/>
        <v>43700.546</v>
      </c>
      <c r="H70" s="11">
        <f t="shared" si="11"/>
        <v>-392</v>
      </c>
      <c r="I70" s="59" t="s">
        <v>196</v>
      </c>
      <c r="J70" s="60" t="s">
        <v>197</v>
      </c>
      <c r="K70" s="59">
        <v>-392</v>
      </c>
      <c r="L70" s="59" t="s">
        <v>198</v>
      </c>
      <c r="M70" s="60" t="s">
        <v>103</v>
      </c>
      <c r="N70" s="60"/>
      <c r="O70" s="61" t="s">
        <v>123</v>
      </c>
      <c r="P70" s="61" t="s">
        <v>199</v>
      </c>
    </row>
    <row r="71" spans="1:16" ht="12.75" customHeight="1" thickBot="1">
      <c r="A71" s="11" t="str">
        <f t="shared" si="6"/>
        <v> MVS 8.136 </v>
      </c>
      <c r="B71" s="57" t="str">
        <f t="shared" si="7"/>
        <v>II</v>
      </c>
      <c r="C71" s="11">
        <f t="shared" si="8"/>
        <v>43703.601999999999</v>
      </c>
      <c r="D71" s="10" t="str">
        <f t="shared" si="9"/>
        <v>vis</v>
      </c>
      <c r="E71" s="58">
        <f>VLOOKUP(C71,Active!C$21:E$972,3,FALSE)</f>
        <v>-390.51612856209317</v>
      </c>
      <c r="F71" s="57" t="s">
        <v>77</v>
      </c>
      <c r="G71" s="10" t="str">
        <f t="shared" si="10"/>
        <v>43703.602</v>
      </c>
      <c r="H71" s="11">
        <f t="shared" si="11"/>
        <v>-390.5</v>
      </c>
      <c r="I71" s="59" t="s">
        <v>200</v>
      </c>
      <c r="J71" s="60" t="s">
        <v>201</v>
      </c>
      <c r="K71" s="59">
        <v>-390.5</v>
      </c>
      <c r="L71" s="59" t="s">
        <v>202</v>
      </c>
      <c r="M71" s="60" t="s">
        <v>103</v>
      </c>
      <c r="N71" s="60"/>
      <c r="O71" s="61" t="s">
        <v>123</v>
      </c>
      <c r="P71" s="61" t="s">
        <v>199</v>
      </c>
    </row>
    <row r="72" spans="1:16" ht="12.75" customHeight="1" thickBot="1">
      <c r="A72" s="11" t="str">
        <f t="shared" si="6"/>
        <v> MVS 8.136 </v>
      </c>
      <c r="B72" s="57" t="str">
        <f t="shared" si="7"/>
        <v>I</v>
      </c>
      <c r="C72" s="11">
        <f t="shared" si="8"/>
        <v>43881.646999999997</v>
      </c>
      <c r="D72" s="10" t="str">
        <f t="shared" si="9"/>
        <v>vis</v>
      </c>
      <c r="E72" s="58">
        <f>VLOOKUP(C72,Active!C$21:E$972,3,FALSE)</f>
        <v>-304.01534272131727</v>
      </c>
      <c r="F72" s="57" t="s">
        <v>77</v>
      </c>
      <c r="G72" s="10" t="str">
        <f t="shared" si="10"/>
        <v>43881.647</v>
      </c>
      <c r="H72" s="11">
        <f t="shared" si="11"/>
        <v>-304</v>
      </c>
      <c r="I72" s="59" t="s">
        <v>203</v>
      </c>
      <c r="J72" s="60" t="s">
        <v>204</v>
      </c>
      <c r="K72" s="59">
        <v>-304</v>
      </c>
      <c r="L72" s="59" t="s">
        <v>205</v>
      </c>
      <c r="M72" s="60" t="s">
        <v>103</v>
      </c>
      <c r="N72" s="60"/>
      <c r="O72" s="61" t="s">
        <v>123</v>
      </c>
      <c r="P72" s="61" t="s">
        <v>199</v>
      </c>
    </row>
    <row r="73" spans="1:16" ht="12.75" customHeight="1" thickBot="1">
      <c r="A73" s="11" t="str">
        <f t="shared" si="6"/>
        <v> MVS 8.136 </v>
      </c>
      <c r="B73" s="57" t="str">
        <f t="shared" si="7"/>
        <v>II</v>
      </c>
      <c r="C73" s="11">
        <f t="shared" si="8"/>
        <v>43915.673999999999</v>
      </c>
      <c r="D73" s="10" t="str">
        <f t="shared" si="9"/>
        <v>vis</v>
      </c>
      <c r="E73" s="58">
        <f>VLOOKUP(C73,Active!C$21:E$972,3,FALSE)</f>
        <v>-287.48377912894301</v>
      </c>
      <c r="F73" s="57" t="s">
        <v>77</v>
      </c>
      <c r="G73" s="10" t="str">
        <f t="shared" si="10"/>
        <v>43915.674</v>
      </c>
      <c r="H73" s="11">
        <f t="shared" si="11"/>
        <v>-287.5</v>
      </c>
      <c r="I73" s="59" t="s">
        <v>206</v>
      </c>
      <c r="J73" s="60" t="s">
        <v>207</v>
      </c>
      <c r="K73" s="59">
        <v>-287.5</v>
      </c>
      <c r="L73" s="59" t="s">
        <v>82</v>
      </c>
      <c r="M73" s="60" t="s">
        <v>103</v>
      </c>
      <c r="N73" s="60"/>
      <c r="O73" s="61" t="s">
        <v>123</v>
      </c>
      <c r="P73" s="61" t="s">
        <v>199</v>
      </c>
    </row>
    <row r="74" spans="1:16" ht="12.75" customHeight="1" thickBot="1">
      <c r="A74" s="11" t="str">
        <f t="shared" si="6"/>
        <v> VSSC 59.17 </v>
      </c>
      <c r="B74" s="57" t="str">
        <f t="shared" si="7"/>
        <v>II</v>
      </c>
      <c r="C74" s="11">
        <f t="shared" si="8"/>
        <v>44158.534</v>
      </c>
      <c r="D74" s="10" t="str">
        <f t="shared" si="9"/>
        <v>vis</v>
      </c>
      <c r="E74" s="58">
        <f>VLOOKUP(C74,Active!C$21:E$972,3,FALSE)</f>
        <v>-169.49349100351915</v>
      </c>
      <c r="F74" s="57" t="s">
        <v>77</v>
      </c>
      <c r="G74" s="10" t="str">
        <f t="shared" si="10"/>
        <v>44158.534</v>
      </c>
      <c r="H74" s="11">
        <f t="shared" si="11"/>
        <v>-169.5</v>
      </c>
      <c r="I74" s="59" t="s">
        <v>215</v>
      </c>
      <c r="J74" s="60" t="s">
        <v>216</v>
      </c>
      <c r="K74" s="59">
        <v>-169.5</v>
      </c>
      <c r="L74" s="59" t="s">
        <v>217</v>
      </c>
      <c r="M74" s="60" t="s">
        <v>103</v>
      </c>
      <c r="N74" s="60"/>
      <c r="O74" s="61" t="s">
        <v>218</v>
      </c>
      <c r="P74" s="61" t="s">
        <v>219</v>
      </c>
    </row>
    <row r="75" spans="1:16" ht="12.75" customHeight="1" thickBot="1">
      <c r="A75" s="11" t="str">
        <f t="shared" ref="A75:A106" si="12">P75</f>
        <v> MVS 9.80 </v>
      </c>
      <c r="B75" s="57" t="str">
        <f t="shared" ref="B75:B106" si="13">IF(H75=INT(H75),"I","II")</f>
        <v>I</v>
      </c>
      <c r="C75" s="11">
        <f t="shared" ref="C75:C106" si="14">1*G75</f>
        <v>44468.292999999998</v>
      </c>
      <c r="D75" s="10" t="str">
        <f t="shared" ref="D75:D106" si="15">VLOOKUP(F75,I$1:J$5,2,FALSE)</f>
        <v>vis</v>
      </c>
      <c r="E75" s="58">
        <f>VLOOKUP(C75,Active!C$21:E$972,3,FALSE)</f>
        <v>-19.001217020801235</v>
      </c>
      <c r="F75" s="57" t="s">
        <v>77</v>
      </c>
      <c r="G75" s="10" t="str">
        <f t="shared" ref="G75:G106" si="16">MID(I75,3,LEN(I75)-3)</f>
        <v>44468.293</v>
      </c>
      <c r="H75" s="11">
        <f t="shared" ref="H75:H106" si="17">1*K75</f>
        <v>-19</v>
      </c>
      <c r="I75" s="59" t="s">
        <v>223</v>
      </c>
      <c r="J75" s="60" t="s">
        <v>224</v>
      </c>
      <c r="K75" s="59">
        <v>-19</v>
      </c>
      <c r="L75" s="59" t="s">
        <v>78</v>
      </c>
      <c r="M75" s="60" t="s">
        <v>103</v>
      </c>
      <c r="N75" s="60"/>
      <c r="O75" s="61" t="s">
        <v>123</v>
      </c>
      <c r="P75" s="61" t="s">
        <v>225</v>
      </c>
    </row>
    <row r="76" spans="1:16" ht="12.75" customHeight="1" thickBot="1">
      <c r="A76" s="11" t="str">
        <f t="shared" si="12"/>
        <v> MVS 9.80 </v>
      </c>
      <c r="B76" s="57" t="str">
        <f t="shared" si="13"/>
        <v>II</v>
      </c>
      <c r="C76" s="11">
        <f t="shared" si="14"/>
        <v>44469.322</v>
      </c>
      <c r="D76" s="10" t="str">
        <f t="shared" si="15"/>
        <v>vis</v>
      </c>
      <c r="E76" s="58">
        <f>VLOOKUP(C76,Active!C$21:E$972,3,FALSE)</f>
        <v>-18.501291110888818</v>
      </c>
      <c r="F76" s="57" t="s">
        <v>77</v>
      </c>
      <c r="G76" s="10" t="str">
        <f t="shared" si="16"/>
        <v>44469.322</v>
      </c>
      <c r="H76" s="11">
        <f t="shared" si="17"/>
        <v>-18.5</v>
      </c>
      <c r="I76" s="59" t="s">
        <v>226</v>
      </c>
      <c r="J76" s="60" t="s">
        <v>227</v>
      </c>
      <c r="K76" s="59">
        <v>-18.5</v>
      </c>
      <c r="L76" s="59" t="s">
        <v>78</v>
      </c>
      <c r="M76" s="60" t="s">
        <v>103</v>
      </c>
      <c r="N76" s="60"/>
      <c r="O76" s="61" t="s">
        <v>123</v>
      </c>
      <c r="P76" s="61" t="s">
        <v>225</v>
      </c>
    </row>
    <row r="77" spans="1:16" ht="12.75" customHeight="1" thickBot="1">
      <c r="A77" s="11" t="str">
        <f t="shared" si="12"/>
        <v> MVS 9.163 </v>
      </c>
      <c r="B77" s="57" t="str">
        <f t="shared" si="13"/>
        <v>I</v>
      </c>
      <c r="C77" s="11">
        <f t="shared" si="14"/>
        <v>44735.898999999998</v>
      </c>
      <c r="D77" s="10" t="str">
        <f t="shared" si="15"/>
        <v>vis</v>
      </c>
      <c r="E77" s="58">
        <f>VLOOKUP(C77,Active!C$21:E$972,3,FALSE)</f>
        <v>111.01158477485092</v>
      </c>
      <c r="F77" s="57" t="s">
        <v>77</v>
      </c>
      <c r="G77" s="10" t="str">
        <f t="shared" si="16"/>
        <v>44735.899</v>
      </c>
      <c r="H77" s="11">
        <f t="shared" si="17"/>
        <v>111</v>
      </c>
      <c r="I77" s="59" t="s">
        <v>242</v>
      </c>
      <c r="J77" s="60" t="s">
        <v>243</v>
      </c>
      <c r="K77" s="59">
        <v>111</v>
      </c>
      <c r="L77" s="59" t="s">
        <v>244</v>
      </c>
      <c r="M77" s="60" t="s">
        <v>103</v>
      </c>
      <c r="N77" s="60"/>
      <c r="O77" s="61" t="s">
        <v>123</v>
      </c>
      <c r="P77" s="61" t="s">
        <v>245</v>
      </c>
    </row>
    <row r="78" spans="1:16" ht="12.75" customHeight="1" thickBot="1">
      <c r="A78" s="11" t="str">
        <f t="shared" si="12"/>
        <v> MVS 9.163 </v>
      </c>
      <c r="B78" s="57" t="str">
        <f t="shared" si="13"/>
        <v>II</v>
      </c>
      <c r="C78" s="11">
        <f t="shared" si="14"/>
        <v>44829.521000000001</v>
      </c>
      <c r="D78" s="10" t="str">
        <f t="shared" si="15"/>
        <v>vis</v>
      </c>
      <c r="E78" s="58">
        <f>VLOOKUP(C78,Active!C$21:E$972,3,FALSE)</f>
        <v>156.49658335378018</v>
      </c>
      <c r="F78" s="57" t="s">
        <v>77</v>
      </c>
      <c r="G78" s="10" t="str">
        <f t="shared" si="16"/>
        <v>44829.521</v>
      </c>
      <c r="H78" s="11">
        <f t="shared" si="17"/>
        <v>156.5</v>
      </c>
      <c r="I78" s="59" t="s">
        <v>253</v>
      </c>
      <c r="J78" s="60" t="s">
        <v>254</v>
      </c>
      <c r="K78" s="59">
        <v>156.5</v>
      </c>
      <c r="L78" s="59" t="s">
        <v>255</v>
      </c>
      <c r="M78" s="60" t="s">
        <v>103</v>
      </c>
      <c r="N78" s="60"/>
      <c r="O78" s="61" t="s">
        <v>123</v>
      </c>
      <c r="P78" s="61" t="s">
        <v>245</v>
      </c>
    </row>
    <row r="79" spans="1:16" ht="12.75" customHeight="1" thickBot="1">
      <c r="A79" s="11" t="str">
        <f t="shared" si="12"/>
        <v>BAVM 34 </v>
      </c>
      <c r="B79" s="57" t="str">
        <f t="shared" si="13"/>
        <v>I</v>
      </c>
      <c r="C79" s="11">
        <f t="shared" si="14"/>
        <v>44894.355300000003</v>
      </c>
      <c r="D79" s="10" t="str">
        <f t="shared" si="15"/>
        <v>vis</v>
      </c>
      <c r="E79" s="58">
        <f>VLOOKUP(C79,Active!C$21:E$972,3,FALSE)</f>
        <v>187.99546228571802</v>
      </c>
      <c r="F79" s="57" t="s">
        <v>77</v>
      </c>
      <c r="G79" s="10" t="str">
        <f t="shared" si="16"/>
        <v>44894.3553</v>
      </c>
      <c r="H79" s="11">
        <f t="shared" si="17"/>
        <v>188</v>
      </c>
      <c r="I79" s="59" t="s">
        <v>262</v>
      </c>
      <c r="J79" s="60" t="s">
        <v>263</v>
      </c>
      <c r="K79" s="59">
        <v>188</v>
      </c>
      <c r="L79" s="59" t="s">
        <v>264</v>
      </c>
      <c r="M79" s="60" t="s">
        <v>211</v>
      </c>
      <c r="N79" s="60" t="s">
        <v>265</v>
      </c>
      <c r="O79" s="61" t="s">
        <v>266</v>
      </c>
      <c r="P79" s="62" t="s">
        <v>267</v>
      </c>
    </row>
    <row r="80" spans="1:16" ht="12.75" customHeight="1" thickBot="1">
      <c r="A80" s="11" t="str">
        <f t="shared" si="12"/>
        <v>BAVM 34 </v>
      </c>
      <c r="B80" s="57" t="str">
        <f t="shared" si="13"/>
        <v>I</v>
      </c>
      <c r="C80" s="11">
        <f t="shared" si="14"/>
        <v>45036.351000000002</v>
      </c>
      <c r="D80" s="10" t="str">
        <f t="shared" si="15"/>
        <v>vis</v>
      </c>
      <c r="E80" s="58">
        <f>VLOOKUP(C80,Active!C$21:E$972,3,FALSE)</f>
        <v>256.98217708260159</v>
      </c>
      <c r="F80" s="57" t="s">
        <v>77</v>
      </c>
      <c r="G80" s="10" t="str">
        <f t="shared" si="16"/>
        <v>45036.351</v>
      </c>
      <c r="H80" s="11">
        <f t="shared" si="17"/>
        <v>257</v>
      </c>
      <c r="I80" s="59" t="s">
        <v>268</v>
      </c>
      <c r="J80" s="60" t="s">
        <v>269</v>
      </c>
      <c r="K80" s="59">
        <v>257</v>
      </c>
      <c r="L80" s="59" t="s">
        <v>270</v>
      </c>
      <c r="M80" s="60" t="s">
        <v>103</v>
      </c>
      <c r="N80" s="60"/>
      <c r="O80" s="61" t="s">
        <v>271</v>
      </c>
      <c r="P80" s="62" t="s">
        <v>267</v>
      </c>
    </row>
    <row r="81" spans="1:16" ht="12.75" customHeight="1" thickBot="1">
      <c r="A81" s="11" t="str">
        <f t="shared" si="12"/>
        <v> MVS 10.42 </v>
      </c>
      <c r="B81" s="57" t="str">
        <f t="shared" si="13"/>
        <v>II</v>
      </c>
      <c r="C81" s="11">
        <f t="shared" si="14"/>
        <v>45278.26</v>
      </c>
      <c r="D81" s="10" t="str">
        <f t="shared" si="15"/>
        <v>vis</v>
      </c>
      <c r="E81" s="58">
        <f>VLOOKUP(C81,Active!C$21:E$972,3,FALSE)</f>
        <v>374.51043455659095</v>
      </c>
      <c r="F81" s="57" t="s">
        <v>77</v>
      </c>
      <c r="G81" s="10" t="str">
        <f t="shared" si="16"/>
        <v>45278.260</v>
      </c>
      <c r="H81" s="11">
        <f t="shared" si="17"/>
        <v>374.5</v>
      </c>
      <c r="I81" s="59" t="s">
        <v>272</v>
      </c>
      <c r="J81" s="60" t="s">
        <v>273</v>
      </c>
      <c r="K81" s="59">
        <v>374.5</v>
      </c>
      <c r="L81" s="59" t="s">
        <v>274</v>
      </c>
      <c r="M81" s="60" t="s">
        <v>103</v>
      </c>
      <c r="N81" s="60"/>
      <c r="O81" s="61" t="s">
        <v>123</v>
      </c>
      <c r="P81" s="61" t="s">
        <v>275</v>
      </c>
    </row>
    <row r="82" spans="1:16" ht="12.75" customHeight="1" thickBot="1">
      <c r="A82" s="11" t="str">
        <f t="shared" si="12"/>
        <v> MVS 10.42 </v>
      </c>
      <c r="B82" s="57" t="str">
        <f t="shared" si="13"/>
        <v>I</v>
      </c>
      <c r="C82" s="11">
        <f t="shared" si="14"/>
        <v>45279.269</v>
      </c>
      <c r="D82" s="10" t="str">
        <f t="shared" si="15"/>
        <v>vis</v>
      </c>
      <c r="E82" s="58">
        <f>VLOOKUP(C82,Active!C$21:E$972,3,FALSE)</f>
        <v>375.00064373355855</v>
      </c>
      <c r="F82" s="57" t="s">
        <v>77</v>
      </c>
      <c r="G82" s="10" t="str">
        <f t="shared" si="16"/>
        <v>45279.269</v>
      </c>
      <c r="H82" s="11">
        <f t="shared" si="17"/>
        <v>375</v>
      </c>
      <c r="I82" s="59" t="s">
        <v>276</v>
      </c>
      <c r="J82" s="60" t="s">
        <v>277</v>
      </c>
      <c r="K82" s="59">
        <v>375</v>
      </c>
      <c r="L82" s="59" t="s">
        <v>261</v>
      </c>
      <c r="M82" s="60" t="s">
        <v>103</v>
      </c>
      <c r="N82" s="60"/>
      <c r="O82" s="61" t="s">
        <v>123</v>
      </c>
      <c r="P82" s="61" t="s">
        <v>275</v>
      </c>
    </row>
    <row r="83" spans="1:16" ht="12.75" customHeight="1" thickBot="1">
      <c r="A83" s="11" t="str">
        <f t="shared" si="12"/>
        <v> MVS 10.104 </v>
      </c>
      <c r="B83" s="57" t="str">
        <f t="shared" si="13"/>
        <v>I</v>
      </c>
      <c r="C83" s="11">
        <f t="shared" si="14"/>
        <v>45600.351000000002</v>
      </c>
      <c r="D83" s="10" t="str">
        <f t="shared" si="15"/>
        <v>vis</v>
      </c>
      <c r="E83" s="58">
        <f>VLOOKUP(C83,Active!C$21:E$972,3,FALSE)</f>
        <v>530.99404607189138</v>
      </c>
      <c r="F83" s="57" t="s">
        <v>77</v>
      </c>
      <c r="G83" s="10" t="str">
        <f t="shared" si="16"/>
        <v>45600.351</v>
      </c>
      <c r="H83" s="11">
        <f t="shared" si="17"/>
        <v>531</v>
      </c>
      <c r="I83" s="59" t="s">
        <v>278</v>
      </c>
      <c r="J83" s="60" t="s">
        <v>279</v>
      </c>
      <c r="K83" s="59">
        <v>531</v>
      </c>
      <c r="L83" s="59" t="s">
        <v>172</v>
      </c>
      <c r="M83" s="60" t="s">
        <v>103</v>
      </c>
      <c r="N83" s="60"/>
      <c r="O83" s="61" t="s">
        <v>123</v>
      </c>
      <c r="P83" s="61" t="s">
        <v>280</v>
      </c>
    </row>
    <row r="84" spans="1:16" ht="12.75" customHeight="1" thickBot="1">
      <c r="A84" s="11" t="str">
        <f t="shared" si="12"/>
        <v> MVS 10.104 </v>
      </c>
      <c r="B84" s="57" t="str">
        <f t="shared" si="13"/>
        <v>II</v>
      </c>
      <c r="C84" s="11">
        <f t="shared" si="14"/>
        <v>45601.402000000002</v>
      </c>
      <c r="D84" s="10" t="str">
        <f t="shared" si="15"/>
        <v>vis</v>
      </c>
      <c r="E84" s="58">
        <f>VLOOKUP(C84,Active!C$21:E$972,3,FALSE)</f>
        <v>531.50466038803961</v>
      </c>
      <c r="F84" s="57" t="s">
        <v>77</v>
      </c>
      <c r="G84" s="10" t="str">
        <f t="shared" si="16"/>
        <v>45601.402</v>
      </c>
      <c r="H84" s="11">
        <f t="shared" si="17"/>
        <v>531.5</v>
      </c>
      <c r="I84" s="59" t="s">
        <v>281</v>
      </c>
      <c r="J84" s="60" t="s">
        <v>282</v>
      </c>
      <c r="K84" s="59">
        <v>531.5</v>
      </c>
      <c r="L84" s="59" t="s">
        <v>283</v>
      </c>
      <c r="M84" s="60" t="s">
        <v>103</v>
      </c>
      <c r="N84" s="60"/>
      <c r="O84" s="61" t="s">
        <v>123</v>
      </c>
      <c r="P84" s="61" t="s">
        <v>280</v>
      </c>
    </row>
    <row r="85" spans="1:16" ht="12.75" customHeight="1" thickBot="1">
      <c r="A85" s="11" t="str">
        <f t="shared" si="12"/>
        <v> MVS 11.19 </v>
      </c>
      <c r="B85" s="57" t="str">
        <f t="shared" si="13"/>
        <v>II</v>
      </c>
      <c r="C85" s="11">
        <f t="shared" si="14"/>
        <v>46274.46</v>
      </c>
      <c r="D85" s="10" t="str">
        <f t="shared" si="15"/>
        <v>vis</v>
      </c>
      <c r="E85" s="58">
        <f>VLOOKUP(C85,Active!C$21:E$972,3,FALSE)</f>
        <v>858.50090244157263</v>
      </c>
      <c r="F85" s="57" t="s">
        <v>77</v>
      </c>
      <c r="G85" s="10" t="str">
        <f t="shared" si="16"/>
        <v>46274.46</v>
      </c>
      <c r="H85" s="11">
        <f t="shared" si="17"/>
        <v>858.5</v>
      </c>
      <c r="I85" s="59" t="s">
        <v>284</v>
      </c>
      <c r="J85" s="60" t="s">
        <v>285</v>
      </c>
      <c r="K85" s="59">
        <v>858.5</v>
      </c>
      <c r="L85" s="59" t="s">
        <v>108</v>
      </c>
      <c r="M85" s="60" t="s">
        <v>103</v>
      </c>
      <c r="N85" s="60"/>
      <c r="O85" s="61" t="s">
        <v>123</v>
      </c>
      <c r="P85" s="61" t="s">
        <v>286</v>
      </c>
    </row>
    <row r="86" spans="1:16" ht="12.75" customHeight="1" thickBot="1">
      <c r="A86" s="11" t="str">
        <f t="shared" si="12"/>
        <v> MVS 11.19 </v>
      </c>
      <c r="B86" s="57" t="str">
        <f t="shared" si="13"/>
        <v>I</v>
      </c>
      <c r="C86" s="11">
        <f t="shared" si="14"/>
        <v>46275.47</v>
      </c>
      <c r="D86" s="10" t="str">
        <f t="shared" si="15"/>
        <v>vis</v>
      </c>
      <c r="E86" s="58">
        <f>VLOOKUP(C86,Active!C$21:E$972,3,FALSE)</f>
        <v>858.99159745518921</v>
      </c>
      <c r="F86" s="57" t="s">
        <v>77</v>
      </c>
      <c r="G86" s="10" t="str">
        <f t="shared" si="16"/>
        <v>46275.47</v>
      </c>
      <c r="H86" s="11">
        <f t="shared" si="17"/>
        <v>859</v>
      </c>
      <c r="I86" s="59" t="s">
        <v>287</v>
      </c>
      <c r="J86" s="60" t="s">
        <v>288</v>
      </c>
      <c r="K86" s="59">
        <v>859</v>
      </c>
      <c r="L86" s="59" t="s">
        <v>117</v>
      </c>
      <c r="M86" s="60" t="s">
        <v>103</v>
      </c>
      <c r="N86" s="60"/>
      <c r="O86" s="61" t="s">
        <v>123</v>
      </c>
      <c r="P86" s="61" t="s">
        <v>286</v>
      </c>
    </row>
    <row r="87" spans="1:16" ht="12.75" customHeight="1" thickBot="1">
      <c r="A87" s="11" t="str">
        <f t="shared" si="12"/>
        <v> MVS 11.155 </v>
      </c>
      <c r="B87" s="57" t="str">
        <f t="shared" si="13"/>
        <v>I</v>
      </c>
      <c r="C87" s="11">
        <f t="shared" si="14"/>
        <v>46722.12</v>
      </c>
      <c r="D87" s="10" t="str">
        <f t="shared" si="15"/>
        <v>vis</v>
      </c>
      <c r="E87" s="58">
        <f>VLOOKUP(C87,Active!C$21:E$972,3,FALSE)</f>
        <v>1075.9905359021159</v>
      </c>
      <c r="F87" s="57" t="s">
        <v>77</v>
      </c>
      <c r="G87" s="10" t="str">
        <f t="shared" si="16"/>
        <v>46722.120</v>
      </c>
      <c r="H87" s="11">
        <f t="shared" si="17"/>
        <v>1076</v>
      </c>
      <c r="I87" s="59" t="s">
        <v>289</v>
      </c>
      <c r="J87" s="60" t="s">
        <v>290</v>
      </c>
      <c r="K87" s="59">
        <v>1076</v>
      </c>
      <c r="L87" s="59" t="s">
        <v>291</v>
      </c>
      <c r="M87" s="60" t="s">
        <v>103</v>
      </c>
      <c r="N87" s="60"/>
      <c r="O87" s="61" t="s">
        <v>123</v>
      </c>
      <c r="P87" s="61" t="s">
        <v>292</v>
      </c>
    </row>
    <row r="88" spans="1:16" ht="12.75" customHeight="1" thickBot="1">
      <c r="A88" s="11" t="str">
        <f t="shared" si="12"/>
        <v> MVS 11.155 </v>
      </c>
      <c r="B88" s="57" t="str">
        <f t="shared" si="13"/>
        <v>II</v>
      </c>
      <c r="C88" s="11">
        <f t="shared" si="14"/>
        <v>46723.163</v>
      </c>
      <c r="D88" s="10" t="str">
        <f t="shared" si="15"/>
        <v>vis</v>
      </c>
      <c r="E88" s="58">
        <f>VLOOKUP(C88,Active!C$21:E$972,3,FALSE)</f>
        <v>1076.4972635250863</v>
      </c>
      <c r="F88" s="57" t="s">
        <v>77</v>
      </c>
      <c r="G88" s="10" t="str">
        <f t="shared" si="16"/>
        <v>46723.163</v>
      </c>
      <c r="H88" s="11">
        <f t="shared" si="17"/>
        <v>1076.5</v>
      </c>
      <c r="I88" s="59" t="s">
        <v>293</v>
      </c>
      <c r="J88" s="60" t="s">
        <v>294</v>
      </c>
      <c r="K88" s="59">
        <v>1076.5</v>
      </c>
      <c r="L88" s="59" t="s">
        <v>295</v>
      </c>
      <c r="M88" s="60" t="s">
        <v>103</v>
      </c>
      <c r="N88" s="60"/>
      <c r="O88" s="61" t="s">
        <v>123</v>
      </c>
      <c r="P88" s="61" t="s">
        <v>292</v>
      </c>
    </row>
    <row r="89" spans="1:16" ht="12.75" customHeight="1" thickBot="1">
      <c r="A89" s="11" t="str">
        <f t="shared" si="12"/>
        <v> MVS 11.164 </v>
      </c>
      <c r="B89" s="57" t="str">
        <f t="shared" si="13"/>
        <v>II</v>
      </c>
      <c r="C89" s="11">
        <f t="shared" si="14"/>
        <v>47079.252</v>
      </c>
      <c r="D89" s="10" t="str">
        <f t="shared" si="15"/>
        <v>vis</v>
      </c>
      <c r="E89" s="58">
        <f>VLOOKUP(C89,Active!C$21:E$972,3,FALSE)</f>
        <v>1249.4983493699926</v>
      </c>
      <c r="F89" s="57" t="s">
        <v>77</v>
      </c>
      <c r="G89" s="10" t="str">
        <f t="shared" si="16"/>
        <v>47079.252</v>
      </c>
      <c r="H89" s="11">
        <f t="shared" si="17"/>
        <v>1249.5</v>
      </c>
      <c r="I89" s="59" t="s">
        <v>296</v>
      </c>
      <c r="J89" s="60" t="s">
        <v>297</v>
      </c>
      <c r="K89" s="59">
        <v>1249.5</v>
      </c>
      <c r="L89" s="59" t="s">
        <v>78</v>
      </c>
      <c r="M89" s="60" t="s">
        <v>103</v>
      </c>
      <c r="N89" s="60"/>
      <c r="O89" s="61" t="s">
        <v>123</v>
      </c>
      <c r="P89" s="61" t="s">
        <v>298</v>
      </c>
    </row>
    <row r="90" spans="1:16" ht="12.75" customHeight="1" thickBot="1">
      <c r="A90" s="11" t="str">
        <f t="shared" si="12"/>
        <v> MVS 11.164 </v>
      </c>
      <c r="B90" s="57" t="str">
        <f t="shared" si="13"/>
        <v>I</v>
      </c>
      <c r="C90" s="11">
        <f t="shared" si="14"/>
        <v>47080.31</v>
      </c>
      <c r="D90" s="10" t="str">
        <f t="shared" si="15"/>
        <v>vis</v>
      </c>
      <c r="E90" s="58">
        <f>VLOOKUP(C90,Active!C$21:E$972,3,FALSE)</f>
        <v>1250.0123645426697</v>
      </c>
      <c r="F90" s="57" t="s">
        <v>77</v>
      </c>
      <c r="G90" s="10" t="str">
        <f t="shared" si="16"/>
        <v>47080.310</v>
      </c>
      <c r="H90" s="11">
        <f t="shared" si="17"/>
        <v>1250</v>
      </c>
      <c r="I90" s="59" t="s">
        <v>299</v>
      </c>
      <c r="J90" s="60" t="s">
        <v>300</v>
      </c>
      <c r="K90" s="59">
        <v>1250</v>
      </c>
      <c r="L90" s="59" t="s">
        <v>301</v>
      </c>
      <c r="M90" s="60" t="s">
        <v>103</v>
      </c>
      <c r="N90" s="60"/>
      <c r="O90" s="61" t="s">
        <v>123</v>
      </c>
      <c r="P90" s="61" t="s">
        <v>298</v>
      </c>
    </row>
    <row r="91" spans="1:16" ht="12.75" customHeight="1" thickBot="1">
      <c r="A91" s="11" t="str">
        <f t="shared" si="12"/>
        <v> MVS 12.16 </v>
      </c>
      <c r="B91" s="57" t="str">
        <f t="shared" si="13"/>
        <v>I</v>
      </c>
      <c r="C91" s="11">
        <f t="shared" si="14"/>
        <v>47454.87</v>
      </c>
      <c r="D91" s="10" t="str">
        <f t="shared" si="15"/>
        <v>vis</v>
      </c>
      <c r="E91" s="58">
        <f>VLOOKUP(C91,Active!C$21:E$972,3,FALSE)</f>
        <v>1431.9873390969776</v>
      </c>
      <c r="F91" s="57" t="str">
        <f>LEFT(M91,1)</f>
        <v>V</v>
      </c>
      <c r="G91" s="10" t="str">
        <f t="shared" si="16"/>
        <v>47454.870</v>
      </c>
      <c r="H91" s="11">
        <f t="shared" si="17"/>
        <v>1432</v>
      </c>
      <c r="I91" s="59" t="s">
        <v>307</v>
      </c>
      <c r="J91" s="60" t="s">
        <v>308</v>
      </c>
      <c r="K91" s="59">
        <v>1432</v>
      </c>
      <c r="L91" s="59" t="s">
        <v>309</v>
      </c>
      <c r="M91" s="60" t="s">
        <v>103</v>
      </c>
      <c r="N91" s="60"/>
      <c r="O91" s="61" t="s">
        <v>123</v>
      </c>
      <c r="P91" s="61" t="s">
        <v>310</v>
      </c>
    </row>
    <row r="92" spans="1:16" ht="12.75" customHeight="1" thickBot="1">
      <c r="A92" s="11" t="str">
        <f t="shared" si="12"/>
        <v> MVS 12.16 </v>
      </c>
      <c r="B92" s="57" t="str">
        <f t="shared" si="13"/>
        <v>II</v>
      </c>
      <c r="C92" s="11">
        <f t="shared" si="14"/>
        <v>47455.92</v>
      </c>
      <c r="D92" s="10" t="str">
        <f t="shared" si="15"/>
        <v>vis</v>
      </c>
      <c r="E92" s="58">
        <f>VLOOKUP(C92,Active!C$21:E$972,3,FALSE)</f>
        <v>1432.497467576477</v>
      </c>
      <c r="F92" s="57" t="str">
        <f>LEFT(M92,1)</f>
        <v>V</v>
      </c>
      <c r="G92" s="10" t="str">
        <f t="shared" si="16"/>
        <v>47455.920</v>
      </c>
      <c r="H92" s="11">
        <f t="shared" si="17"/>
        <v>1432.5</v>
      </c>
      <c r="I92" s="59" t="s">
        <v>311</v>
      </c>
      <c r="J92" s="60" t="s">
        <v>312</v>
      </c>
      <c r="K92" s="59">
        <v>1432.5</v>
      </c>
      <c r="L92" s="59" t="s">
        <v>313</v>
      </c>
      <c r="M92" s="60" t="s">
        <v>103</v>
      </c>
      <c r="N92" s="60"/>
      <c r="O92" s="61" t="s">
        <v>123</v>
      </c>
      <c r="P92" s="61" t="s">
        <v>310</v>
      </c>
    </row>
    <row r="93" spans="1:16" ht="12.75" customHeight="1" thickBot="1">
      <c r="A93" s="11" t="str">
        <f t="shared" si="12"/>
        <v> MVS 12.16 </v>
      </c>
      <c r="B93" s="57" t="str">
        <f t="shared" si="13"/>
        <v>II</v>
      </c>
      <c r="C93" s="11">
        <f t="shared" si="14"/>
        <v>47470.349000000002</v>
      </c>
      <c r="D93" s="10" t="str">
        <f t="shared" si="15"/>
        <v>pg</v>
      </c>
      <c r="E93" s="58">
        <f>VLOOKUP(C93,Active!C$21:E$972,3,FALSE)</f>
        <v>1439.5076045581213</v>
      </c>
      <c r="F93" s="57" t="str">
        <f>LEFT(M93,1)</f>
        <v>F</v>
      </c>
      <c r="G93" s="10" t="str">
        <f t="shared" si="16"/>
        <v>47470.349</v>
      </c>
      <c r="H93" s="11">
        <f t="shared" si="17"/>
        <v>1439.5</v>
      </c>
      <c r="I93" s="59" t="s">
        <v>314</v>
      </c>
      <c r="J93" s="60" t="s">
        <v>315</v>
      </c>
      <c r="K93" s="59">
        <v>1439.5</v>
      </c>
      <c r="L93" s="59" t="s">
        <v>316</v>
      </c>
      <c r="M93" s="60" t="s">
        <v>79</v>
      </c>
      <c r="N93" s="60"/>
      <c r="O93" s="61" t="s">
        <v>83</v>
      </c>
      <c r="P93" s="61" t="s">
        <v>310</v>
      </c>
    </row>
    <row r="94" spans="1:16" ht="12.75" customHeight="1" thickBot="1">
      <c r="A94" s="11" t="str">
        <f t="shared" si="12"/>
        <v> MVS 12.16 </v>
      </c>
      <c r="B94" s="57" t="str">
        <f t="shared" si="13"/>
        <v>I</v>
      </c>
      <c r="C94" s="11">
        <f t="shared" si="14"/>
        <v>47471.341999999997</v>
      </c>
      <c r="D94" s="10" t="str">
        <f t="shared" si="15"/>
        <v>pg</v>
      </c>
      <c r="E94" s="58">
        <f>VLOOKUP(C94,Active!C$21:E$972,3,FALSE)</f>
        <v>1439.9900403487331</v>
      </c>
      <c r="F94" s="57" t="str">
        <f>LEFT(M94,1)</f>
        <v>F</v>
      </c>
      <c r="G94" s="10" t="str">
        <f t="shared" si="16"/>
        <v>47471.342</v>
      </c>
      <c r="H94" s="11">
        <f t="shared" si="17"/>
        <v>1440</v>
      </c>
      <c r="I94" s="59" t="s">
        <v>317</v>
      </c>
      <c r="J94" s="60" t="s">
        <v>318</v>
      </c>
      <c r="K94" s="59">
        <v>1440</v>
      </c>
      <c r="L94" s="59" t="s">
        <v>134</v>
      </c>
      <c r="M94" s="60" t="s">
        <v>79</v>
      </c>
      <c r="N94" s="60"/>
      <c r="O94" s="61" t="s">
        <v>83</v>
      </c>
      <c r="P94" s="61" t="s">
        <v>310</v>
      </c>
    </row>
    <row r="95" spans="1:16" ht="12.75" customHeight="1" thickBot="1">
      <c r="A95" s="11" t="str">
        <f t="shared" si="12"/>
        <v>BAVM 52 </v>
      </c>
      <c r="B95" s="57" t="str">
        <f t="shared" si="13"/>
        <v>II</v>
      </c>
      <c r="C95" s="11">
        <f t="shared" si="14"/>
        <v>47540.315999999999</v>
      </c>
      <c r="D95" s="10" t="str">
        <f t="shared" si="15"/>
        <v>vis</v>
      </c>
      <c r="E95" s="58">
        <f>VLOOKUP(C95,Active!C$21:E$972,3,FALSE)</f>
        <v>1473.5001372488532</v>
      </c>
      <c r="F95" s="57" t="s">
        <v>77</v>
      </c>
      <c r="G95" s="10" t="str">
        <f t="shared" si="16"/>
        <v>47540.316</v>
      </c>
      <c r="H95" s="11">
        <f t="shared" si="17"/>
        <v>1473.5</v>
      </c>
      <c r="I95" s="59" t="s">
        <v>324</v>
      </c>
      <c r="J95" s="60" t="s">
        <v>325</v>
      </c>
      <c r="K95" s="59">
        <v>1473.5</v>
      </c>
      <c r="L95" s="59" t="s">
        <v>321</v>
      </c>
      <c r="M95" s="60" t="s">
        <v>79</v>
      </c>
      <c r="N95" s="60"/>
      <c r="O95" s="61" t="s">
        <v>326</v>
      </c>
      <c r="P95" s="62" t="s">
        <v>327</v>
      </c>
    </row>
    <row r="96" spans="1:16" ht="12.75" customHeight="1" thickBot="1">
      <c r="A96" s="11" t="str">
        <f t="shared" si="12"/>
        <v> VSSC 73 </v>
      </c>
      <c r="B96" s="57" t="str">
        <f t="shared" si="13"/>
        <v>I</v>
      </c>
      <c r="C96" s="11">
        <f t="shared" si="14"/>
        <v>47654.549400000004</v>
      </c>
      <c r="D96" s="10" t="str">
        <f t="shared" si="15"/>
        <v>vis</v>
      </c>
      <c r="E96" s="58">
        <f>VLOOKUP(C96,Active!C$21:E$972,3,FALSE)</f>
        <v>1528.9989092967298</v>
      </c>
      <c r="F96" s="57" t="s">
        <v>77</v>
      </c>
      <c r="G96" s="10" t="str">
        <f t="shared" si="16"/>
        <v>47654.5494</v>
      </c>
      <c r="H96" s="11">
        <f t="shared" si="17"/>
        <v>1529</v>
      </c>
      <c r="I96" s="59" t="s">
        <v>328</v>
      </c>
      <c r="J96" s="60" t="s">
        <v>329</v>
      </c>
      <c r="K96" s="59">
        <v>1529</v>
      </c>
      <c r="L96" s="59" t="s">
        <v>330</v>
      </c>
      <c r="M96" s="60" t="s">
        <v>211</v>
      </c>
      <c r="N96" s="60" t="s">
        <v>212</v>
      </c>
      <c r="O96" s="61" t="s">
        <v>331</v>
      </c>
      <c r="P96" s="61" t="s">
        <v>332</v>
      </c>
    </row>
    <row r="97" spans="1:16" ht="12.75" customHeight="1" thickBot="1">
      <c r="A97" s="11" t="str">
        <f t="shared" si="12"/>
        <v>BAVM 56 </v>
      </c>
      <c r="B97" s="57" t="str">
        <f t="shared" si="13"/>
        <v>I</v>
      </c>
      <c r="C97" s="11">
        <f t="shared" si="14"/>
        <v>47757.445</v>
      </c>
      <c r="D97" s="10" t="str">
        <f t="shared" si="15"/>
        <v>vis</v>
      </c>
      <c r="E97" s="58">
        <f>VLOOKUP(C97,Active!C$21:E$972,3,FALSE)</f>
        <v>1578.9893626066116</v>
      </c>
      <c r="F97" s="57" t="s">
        <v>77</v>
      </c>
      <c r="G97" s="10" t="str">
        <f t="shared" si="16"/>
        <v>47757.445</v>
      </c>
      <c r="H97" s="11">
        <f t="shared" si="17"/>
        <v>1579</v>
      </c>
      <c r="I97" s="59" t="s">
        <v>333</v>
      </c>
      <c r="J97" s="60" t="s">
        <v>334</v>
      </c>
      <c r="K97" s="59">
        <v>1579</v>
      </c>
      <c r="L97" s="59" t="s">
        <v>335</v>
      </c>
      <c r="M97" s="60" t="s">
        <v>103</v>
      </c>
      <c r="N97" s="60"/>
      <c r="O97" s="61" t="s">
        <v>336</v>
      </c>
      <c r="P97" s="62" t="s">
        <v>337</v>
      </c>
    </row>
    <row r="98" spans="1:16" ht="12.75" customHeight="1" thickBot="1">
      <c r="A98" s="11" t="str">
        <f t="shared" si="12"/>
        <v>BAVM 56 </v>
      </c>
      <c r="B98" s="57" t="str">
        <f t="shared" si="13"/>
        <v>II</v>
      </c>
      <c r="C98" s="11">
        <f t="shared" si="14"/>
        <v>47758.478000000003</v>
      </c>
      <c r="D98" s="10" t="str">
        <f t="shared" si="15"/>
        <v>vis</v>
      </c>
      <c r="E98" s="58">
        <f>VLOOKUP(C98,Active!C$21:E$972,3,FALSE)</f>
        <v>1579.4912318631132</v>
      </c>
      <c r="F98" s="57" t="s">
        <v>77</v>
      </c>
      <c r="G98" s="10" t="str">
        <f t="shared" si="16"/>
        <v>47758.478</v>
      </c>
      <c r="H98" s="11">
        <f t="shared" si="17"/>
        <v>1579.5</v>
      </c>
      <c r="I98" s="59" t="s">
        <v>338</v>
      </c>
      <c r="J98" s="60" t="s">
        <v>339</v>
      </c>
      <c r="K98" s="59">
        <v>1579.5</v>
      </c>
      <c r="L98" s="59" t="s">
        <v>340</v>
      </c>
      <c r="M98" s="60" t="s">
        <v>103</v>
      </c>
      <c r="N98" s="60"/>
      <c r="O98" s="61" t="s">
        <v>336</v>
      </c>
      <c r="P98" s="62" t="s">
        <v>337</v>
      </c>
    </row>
    <row r="99" spans="1:16" ht="12.75" customHeight="1" thickBot="1">
      <c r="A99" s="11" t="str">
        <f t="shared" si="12"/>
        <v> VSSC 73 </v>
      </c>
      <c r="B99" s="57" t="str">
        <f t="shared" si="13"/>
        <v>II</v>
      </c>
      <c r="C99" s="11">
        <f t="shared" si="14"/>
        <v>47758.497499999998</v>
      </c>
      <c r="D99" s="10" t="str">
        <f t="shared" si="15"/>
        <v>vis</v>
      </c>
      <c r="E99" s="58">
        <f>VLOOKUP(C99,Active!C$21:E$972,3,FALSE)</f>
        <v>1579.5007056777299</v>
      </c>
      <c r="F99" s="57" t="s">
        <v>77</v>
      </c>
      <c r="G99" s="10" t="str">
        <f t="shared" si="16"/>
        <v>47758.4975</v>
      </c>
      <c r="H99" s="11">
        <f t="shared" si="17"/>
        <v>1579.5</v>
      </c>
      <c r="I99" s="59" t="s">
        <v>341</v>
      </c>
      <c r="J99" s="60" t="s">
        <v>342</v>
      </c>
      <c r="K99" s="59">
        <v>1579.5</v>
      </c>
      <c r="L99" s="59" t="s">
        <v>343</v>
      </c>
      <c r="M99" s="60" t="s">
        <v>211</v>
      </c>
      <c r="N99" s="60" t="s">
        <v>212</v>
      </c>
      <c r="O99" s="61" t="s">
        <v>331</v>
      </c>
      <c r="P99" s="61" t="s">
        <v>332</v>
      </c>
    </row>
    <row r="100" spans="1:16" ht="12.75" customHeight="1" thickBot="1">
      <c r="A100" s="11" t="str">
        <f t="shared" si="12"/>
        <v>BAVM 56 </v>
      </c>
      <c r="B100" s="57" t="str">
        <f t="shared" si="13"/>
        <v>I</v>
      </c>
      <c r="C100" s="11">
        <f t="shared" si="14"/>
        <v>47788.328000000001</v>
      </c>
      <c r="D100" s="10" t="str">
        <f t="shared" si="15"/>
        <v>vis</v>
      </c>
      <c r="E100" s="58">
        <f>VLOOKUP(C100,Active!C$21:E$972,3,FALSE)</f>
        <v>1593.9934557803647</v>
      </c>
      <c r="F100" s="57" t="s">
        <v>77</v>
      </c>
      <c r="G100" s="10" t="str">
        <f t="shared" si="16"/>
        <v>47788.328</v>
      </c>
      <c r="H100" s="11">
        <f t="shared" si="17"/>
        <v>1594</v>
      </c>
      <c r="I100" s="59" t="s">
        <v>344</v>
      </c>
      <c r="J100" s="60" t="s">
        <v>345</v>
      </c>
      <c r="K100" s="59">
        <v>1594</v>
      </c>
      <c r="L100" s="59" t="s">
        <v>346</v>
      </c>
      <c r="M100" s="60" t="s">
        <v>103</v>
      </c>
      <c r="N100" s="60"/>
      <c r="O100" s="61" t="s">
        <v>336</v>
      </c>
      <c r="P100" s="62" t="s">
        <v>337</v>
      </c>
    </row>
    <row r="101" spans="1:16" ht="12.75" customHeight="1" thickBot="1">
      <c r="A101" s="11" t="str">
        <f t="shared" si="12"/>
        <v> MVS 12.51 </v>
      </c>
      <c r="B101" s="57" t="str">
        <f t="shared" si="13"/>
        <v>I</v>
      </c>
      <c r="C101" s="11">
        <f t="shared" si="14"/>
        <v>47792.42</v>
      </c>
      <c r="D101" s="10" t="str">
        <f t="shared" si="15"/>
        <v>vis</v>
      </c>
      <c r="E101" s="58">
        <f>VLOOKUP(C101,Active!C$21:E$972,3,FALSE)</f>
        <v>1595.9814993404771</v>
      </c>
      <c r="F101" s="57" t="s">
        <v>77</v>
      </c>
      <c r="G101" s="10" t="str">
        <f t="shared" si="16"/>
        <v>47792.42</v>
      </c>
      <c r="H101" s="11">
        <f t="shared" si="17"/>
        <v>1596</v>
      </c>
      <c r="I101" s="59" t="s">
        <v>347</v>
      </c>
      <c r="J101" s="60" t="s">
        <v>348</v>
      </c>
      <c r="K101" s="59">
        <v>1596</v>
      </c>
      <c r="L101" s="59" t="s">
        <v>349</v>
      </c>
      <c r="M101" s="60" t="s">
        <v>103</v>
      </c>
      <c r="N101" s="60"/>
      <c r="O101" s="61" t="s">
        <v>123</v>
      </c>
      <c r="P101" s="61" t="s">
        <v>350</v>
      </c>
    </row>
    <row r="102" spans="1:16" ht="12.75" customHeight="1" thickBot="1">
      <c r="A102" s="11" t="str">
        <f t="shared" si="12"/>
        <v>BAVM 56 </v>
      </c>
      <c r="B102" s="57" t="str">
        <f t="shared" si="13"/>
        <v>II</v>
      </c>
      <c r="C102" s="11">
        <f t="shared" si="14"/>
        <v>47822.288999999997</v>
      </c>
      <c r="D102" s="10" t="str">
        <f t="shared" si="15"/>
        <v>vis</v>
      </c>
      <c r="E102" s="58">
        <f>VLOOKUP(C102,Active!C$21:E$972,3,FALSE)</f>
        <v>1610.4929541540243</v>
      </c>
      <c r="F102" s="57" t="s">
        <v>77</v>
      </c>
      <c r="G102" s="10" t="str">
        <f t="shared" si="16"/>
        <v>47822.289</v>
      </c>
      <c r="H102" s="11">
        <f t="shared" si="17"/>
        <v>1610.5</v>
      </c>
      <c r="I102" s="59" t="s">
        <v>351</v>
      </c>
      <c r="J102" s="60" t="s">
        <v>352</v>
      </c>
      <c r="K102" s="59">
        <v>1610.5</v>
      </c>
      <c r="L102" s="59" t="s">
        <v>353</v>
      </c>
      <c r="M102" s="60" t="s">
        <v>103</v>
      </c>
      <c r="N102" s="60"/>
      <c r="O102" s="61" t="s">
        <v>336</v>
      </c>
      <c r="P102" s="62" t="s">
        <v>337</v>
      </c>
    </row>
    <row r="103" spans="1:16" ht="12.75" customHeight="1" thickBot="1">
      <c r="A103" s="11" t="str">
        <f t="shared" si="12"/>
        <v>BAVM 56 </v>
      </c>
      <c r="B103" s="57" t="str">
        <f t="shared" si="13"/>
        <v>II</v>
      </c>
      <c r="C103" s="11">
        <f t="shared" si="14"/>
        <v>47927.27</v>
      </c>
      <c r="D103" s="10" t="str">
        <f t="shared" si="15"/>
        <v>vis</v>
      </c>
      <c r="E103" s="58">
        <f>VLOOKUP(C103,Active!C$21:E$972,3,FALSE)</f>
        <v>1661.4965712078622</v>
      </c>
      <c r="F103" s="57" t="s">
        <v>77</v>
      </c>
      <c r="G103" s="10" t="str">
        <f t="shared" si="16"/>
        <v>47927.270</v>
      </c>
      <c r="H103" s="11">
        <f t="shared" si="17"/>
        <v>1661.5</v>
      </c>
      <c r="I103" s="59" t="s">
        <v>354</v>
      </c>
      <c r="J103" s="60" t="s">
        <v>355</v>
      </c>
      <c r="K103" s="59">
        <v>1661.5</v>
      </c>
      <c r="L103" s="59" t="s">
        <v>255</v>
      </c>
      <c r="M103" s="60" t="s">
        <v>103</v>
      </c>
      <c r="N103" s="60"/>
      <c r="O103" s="61" t="s">
        <v>336</v>
      </c>
      <c r="P103" s="62" t="s">
        <v>337</v>
      </c>
    </row>
    <row r="104" spans="1:16" ht="12.75" customHeight="1" thickBot="1">
      <c r="A104" s="11" t="str">
        <f t="shared" si="12"/>
        <v>BAVM 56 </v>
      </c>
      <c r="B104" s="57" t="str">
        <f t="shared" si="13"/>
        <v>I</v>
      </c>
      <c r="C104" s="11">
        <f t="shared" si="14"/>
        <v>47928.296999999999</v>
      </c>
      <c r="D104" s="10" t="str">
        <f t="shared" si="15"/>
        <v>vis</v>
      </c>
      <c r="E104" s="58">
        <f>VLOOKUP(C104,Active!C$21:E$972,3,FALSE)</f>
        <v>1661.9955254444801</v>
      </c>
      <c r="F104" s="57" t="s">
        <v>77</v>
      </c>
      <c r="G104" s="10" t="str">
        <f t="shared" si="16"/>
        <v>47928.297</v>
      </c>
      <c r="H104" s="11">
        <f t="shared" si="17"/>
        <v>1662</v>
      </c>
      <c r="I104" s="59" t="s">
        <v>356</v>
      </c>
      <c r="J104" s="60" t="s">
        <v>357</v>
      </c>
      <c r="K104" s="59">
        <v>1662</v>
      </c>
      <c r="L104" s="59" t="s">
        <v>358</v>
      </c>
      <c r="M104" s="60" t="s">
        <v>103</v>
      </c>
      <c r="N104" s="60"/>
      <c r="O104" s="61" t="s">
        <v>336</v>
      </c>
      <c r="P104" s="62" t="s">
        <v>337</v>
      </c>
    </row>
    <row r="105" spans="1:16" ht="12.75" customHeight="1" thickBot="1">
      <c r="A105" s="11" t="str">
        <f t="shared" si="12"/>
        <v> MVS 12.103 </v>
      </c>
      <c r="B105" s="57" t="str">
        <f t="shared" si="13"/>
        <v>I</v>
      </c>
      <c r="C105" s="11">
        <f t="shared" si="14"/>
        <v>48206.19</v>
      </c>
      <c r="D105" s="10" t="str">
        <f t="shared" si="15"/>
        <v>vis</v>
      </c>
      <c r="E105" s="58">
        <f>VLOOKUP(C105,Active!C$21:E$972,3,FALSE)</f>
        <v>1797.0061288293059</v>
      </c>
      <c r="F105" s="57" t="s">
        <v>77</v>
      </c>
      <c r="G105" s="10" t="str">
        <f t="shared" si="16"/>
        <v>48206.19</v>
      </c>
      <c r="H105" s="11">
        <f t="shared" si="17"/>
        <v>1797</v>
      </c>
      <c r="I105" s="59" t="s">
        <v>359</v>
      </c>
      <c r="J105" s="60" t="s">
        <v>360</v>
      </c>
      <c r="K105" s="59">
        <v>1797</v>
      </c>
      <c r="L105" s="59" t="s">
        <v>114</v>
      </c>
      <c r="M105" s="60" t="s">
        <v>103</v>
      </c>
      <c r="N105" s="60"/>
      <c r="O105" s="61" t="s">
        <v>123</v>
      </c>
      <c r="P105" s="61" t="s">
        <v>361</v>
      </c>
    </row>
    <row r="106" spans="1:16" ht="12.75" customHeight="1" thickBot="1">
      <c r="A106" s="11" t="str">
        <f t="shared" si="12"/>
        <v>BAVM 59 </v>
      </c>
      <c r="B106" s="57" t="str">
        <f t="shared" si="13"/>
        <v>I</v>
      </c>
      <c r="C106" s="11">
        <f t="shared" si="14"/>
        <v>48319.349000000002</v>
      </c>
      <c r="D106" s="10" t="str">
        <f t="shared" si="15"/>
        <v>vis</v>
      </c>
      <c r="E106" s="58">
        <f>VLOOKUP(C106,Active!C$21:E$972,3,FALSE)</f>
        <v>1851.9829179834885</v>
      </c>
      <c r="F106" s="57" t="s">
        <v>77</v>
      </c>
      <c r="G106" s="10" t="str">
        <f t="shared" si="16"/>
        <v>48319.349</v>
      </c>
      <c r="H106" s="11">
        <f t="shared" si="17"/>
        <v>1852</v>
      </c>
      <c r="I106" s="59" t="s">
        <v>362</v>
      </c>
      <c r="J106" s="60" t="s">
        <v>363</v>
      </c>
      <c r="K106" s="59">
        <v>1852</v>
      </c>
      <c r="L106" s="59" t="s">
        <v>168</v>
      </c>
      <c r="M106" s="60" t="s">
        <v>103</v>
      </c>
      <c r="N106" s="60"/>
      <c r="O106" s="61" t="s">
        <v>364</v>
      </c>
      <c r="P106" s="62" t="s">
        <v>365</v>
      </c>
    </row>
    <row r="107" spans="1:16" ht="12.75" customHeight="1" thickBot="1">
      <c r="A107" s="11" t="str">
        <f t="shared" ref="A107:A115" si="18">P107</f>
        <v>BAVM 60 </v>
      </c>
      <c r="B107" s="57" t="str">
        <f t="shared" ref="B107:B115" si="19">IF(H107=INT(H107),"I","II")</f>
        <v>I</v>
      </c>
      <c r="C107" s="11">
        <f t="shared" ref="C107:C115" si="20">1*G107</f>
        <v>48537.561000000002</v>
      </c>
      <c r="D107" s="10" t="str">
        <f t="shared" ref="D107:D115" si="21">VLOOKUP(F107,I$1:J$5,2,FALSE)</f>
        <v>vis</v>
      </c>
      <c r="E107" s="58">
        <f>VLOOKUP(C107,Active!C$21:E$972,3,FALSE)</f>
        <v>1957.9983044301032</v>
      </c>
      <c r="F107" s="57" t="s">
        <v>77</v>
      </c>
      <c r="G107" s="10" t="str">
        <f t="shared" ref="G107:G115" si="22">MID(I107,3,LEN(I107)-3)</f>
        <v>48537.561</v>
      </c>
      <c r="H107" s="11">
        <f t="shared" ref="H107:H115" si="23">1*K107</f>
        <v>1958</v>
      </c>
      <c r="I107" s="59" t="s">
        <v>366</v>
      </c>
      <c r="J107" s="60" t="s">
        <v>367</v>
      </c>
      <c r="K107" s="59">
        <v>1958</v>
      </c>
      <c r="L107" s="59" t="s">
        <v>78</v>
      </c>
      <c r="M107" s="60" t="s">
        <v>211</v>
      </c>
      <c r="N107" s="60" t="s">
        <v>368</v>
      </c>
      <c r="O107" s="61" t="s">
        <v>369</v>
      </c>
      <c r="P107" s="62" t="s">
        <v>370</v>
      </c>
    </row>
    <row r="108" spans="1:16" ht="12.75" customHeight="1" thickBot="1">
      <c r="A108" s="11" t="str">
        <f t="shared" si="18"/>
        <v>BAVM 60 </v>
      </c>
      <c r="B108" s="57" t="str">
        <f t="shared" si="19"/>
        <v>I</v>
      </c>
      <c r="C108" s="11">
        <f t="shared" si="20"/>
        <v>48537.565000000002</v>
      </c>
      <c r="D108" s="10" t="str">
        <f t="shared" si="21"/>
        <v>vis</v>
      </c>
      <c r="E108" s="58">
        <f>VLOOKUP(C108,Active!C$21:E$972,3,FALSE)</f>
        <v>1958.0002477766923</v>
      </c>
      <c r="F108" s="57" t="s">
        <v>77</v>
      </c>
      <c r="G108" s="10" t="str">
        <f t="shared" si="22"/>
        <v>48537.565</v>
      </c>
      <c r="H108" s="11">
        <f t="shared" si="23"/>
        <v>1958</v>
      </c>
      <c r="I108" s="59" t="s">
        <v>371</v>
      </c>
      <c r="J108" s="60" t="s">
        <v>372</v>
      </c>
      <c r="K108" s="59">
        <v>1958</v>
      </c>
      <c r="L108" s="59" t="s">
        <v>261</v>
      </c>
      <c r="M108" s="60" t="s">
        <v>211</v>
      </c>
      <c r="N108" s="60" t="s">
        <v>373</v>
      </c>
      <c r="O108" s="61" t="s">
        <v>369</v>
      </c>
      <c r="P108" s="62" t="s">
        <v>370</v>
      </c>
    </row>
    <row r="109" spans="1:16" ht="12.75" customHeight="1" thickBot="1">
      <c r="A109" s="11" t="str">
        <f t="shared" si="18"/>
        <v> MVS 12.141 </v>
      </c>
      <c r="B109" s="57" t="str">
        <f t="shared" si="19"/>
        <v>II</v>
      </c>
      <c r="C109" s="11">
        <f t="shared" si="20"/>
        <v>48565.38</v>
      </c>
      <c r="D109" s="10" t="str">
        <f t="shared" si="21"/>
        <v>vis</v>
      </c>
      <c r="E109" s="58">
        <f>VLOOKUP(C109,Active!C$21:E$972,3,FALSE)</f>
        <v>1971.513794117004</v>
      </c>
      <c r="F109" s="57" t="s">
        <v>77</v>
      </c>
      <c r="G109" s="10" t="str">
        <f t="shared" si="22"/>
        <v>48565.38</v>
      </c>
      <c r="H109" s="11">
        <f t="shared" si="23"/>
        <v>1971.5</v>
      </c>
      <c r="I109" s="59" t="s">
        <v>374</v>
      </c>
      <c r="J109" s="60" t="s">
        <v>375</v>
      </c>
      <c r="K109" s="59">
        <v>1971.5</v>
      </c>
      <c r="L109" s="59" t="s">
        <v>111</v>
      </c>
      <c r="M109" s="60" t="s">
        <v>103</v>
      </c>
      <c r="N109" s="60"/>
      <c r="O109" s="61" t="s">
        <v>123</v>
      </c>
      <c r="P109" s="61" t="s">
        <v>376</v>
      </c>
    </row>
    <row r="110" spans="1:16" ht="12.75" customHeight="1" thickBot="1">
      <c r="A110" s="11" t="str">
        <f t="shared" si="18"/>
        <v> MVS 12.141 </v>
      </c>
      <c r="B110" s="57" t="str">
        <f t="shared" si="19"/>
        <v>I</v>
      </c>
      <c r="C110" s="11">
        <f t="shared" si="20"/>
        <v>48566.33</v>
      </c>
      <c r="D110" s="10" t="str">
        <f t="shared" si="21"/>
        <v>vis</v>
      </c>
      <c r="E110" s="58">
        <f>VLOOKUP(C110,Active!C$21:E$972,3,FALSE)</f>
        <v>1971.975338931793</v>
      </c>
      <c r="F110" s="57" t="s">
        <v>77</v>
      </c>
      <c r="G110" s="10" t="str">
        <f t="shared" si="22"/>
        <v>48566.33</v>
      </c>
      <c r="H110" s="11">
        <f t="shared" si="23"/>
        <v>1972</v>
      </c>
      <c r="I110" s="59" t="s">
        <v>377</v>
      </c>
      <c r="J110" s="60" t="s">
        <v>378</v>
      </c>
      <c r="K110" s="59">
        <v>1972</v>
      </c>
      <c r="L110" s="59" t="s">
        <v>379</v>
      </c>
      <c r="M110" s="60" t="s">
        <v>103</v>
      </c>
      <c r="N110" s="60"/>
      <c r="O110" s="61" t="s">
        <v>123</v>
      </c>
      <c r="P110" s="61" t="s">
        <v>376</v>
      </c>
    </row>
    <row r="111" spans="1:16" ht="12.75" customHeight="1" thickBot="1">
      <c r="A111" s="11" t="str">
        <f t="shared" si="18"/>
        <v>BAVM 131 </v>
      </c>
      <c r="B111" s="57" t="str">
        <f t="shared" si="19"/>
        <v>I</v>
      </c>
      <c r="C111" s="11">
        <f t="shared" si="20"/>
        <v>50402.385999999999</v>
      </c>
      <c r="D111" s="10" t="str">
        <f t="shared" si="21"/>
        <v>vis</v>
      </c>
      <c r="E111" s="58">
        <f>VLOOKUP(C111,Active!C$21:E$972,3,FALSE)</f>
        <v>2863.9986299406555</v>
      </c>
      <c r="F111" s="57" t="s">
        <v>77</v>
      </c>
      <c r="G111" s="10" t="str">
        <f t="shared" si="22"/>
        <v>50402.386</v>
      </c>
      <c r="H111" s="11">
        <f t="shared" si="23"/>
        <v>2864</v>
      </c>
      <c r="I111" s="59" t="s">
        <v>389</v>
      </c>
      <c r="J111" s="60" t="s">
        <v>390</v>
      </c>
      <c r="K111" s="59">
        <v>2864</v>
      </c>
      <c r="L111" s="59" t="s">
        <v>78</v>
      </c>
      <c r="M111" s="60" t="s">
        <v>103</v>
      </c>
      <c r="N111" s="60"/>
      <c r="O111" s="61" t="s">
        <v>391</v>
      </c>
      <c r="P111" s="62" t="s">
        <v>392</v>
      </c>
    </row>
    <row r="112" spans="1:16" ht="12.75" customHeight="1" thickBot="1">
      <c r="A112" s="11" t="str">
        <f t="shared" si="18"/>
        <v>BAVM 225 </v>
      </c>
      <c r="B112" s="57" t="str">
        <f t="shared" si="19"/>
        <v>I</v>
      </c>
      <c r="C112" s="11">
        <f t="shared" si="20"/>
        <v>55807.507100000003</v>
      </c>
      <c r="D112" s="10" t="str">
        <f t="shared" si="21"/>
        <v>vis</v>
      </c>
      <c r="E112" s="58">
        <f>VLOOKUP(C112,Active!C$21:E$972,3,FALSE)</f>
        <v>5490.004542572653</v>
      </c>
      <c r="F112" s="57" t="s">
        <v>77</v>
      </c>
      <c r="G112" s="10" t="str">
        <f t="shared" si="22"/>
        <v>55807.5071</v>
      </c>
      <c r="H112" s="11">
        <f t="shared" si="23"/>
        <v>5490</v>
      </c>
      <c r="I112" s="59" t="s">
        <v>415</v>
      </c>
      <c r="J112" s="60" t="s">
        <v>416</v>
      </c>
      <c r="K112" s="59">
        <v>5490</v>
      </c>
      <c r="L112" s="59" t="s">
        <v>417</v>
      </c>
      <c r="M112" s="60" t="s">
        <v>401</v>
      </c>
      <c r="N112" s="60" t="s">
        <v>418</v>
      </c>
      <c r="O112" s="61" t="s">
        <v>369</v>
      </c>
      <c r="P112" s="62" t="s">
        <v>419</v>
      </c>
    </row>
    <row r="113" spans="1:16" ht="12.75" customHeight="1" thickBot="1">
      <c r="A113" s="11" t="str">
        <f t="shared" si="18"/>
        <v>BAVM 225 </v>
      </c>
      <c r="B113" s="57" t="str">
        <f t="shared" si="19"/>
        <v>I</v>
      </c>
      <c r="C113" s="11">
        <f t="shared" si="20"/>
        <v>55873.369200000001</v>
      </c>
      <c r="D113" s="10" t="str">
        <f t="shared" si="21"/>
        <v>vis</v>
      </c>
      <c r="E113" s="58">
        <f>VLOOKUP(C113,Active!C$21:E$972,3,FALSE)</f>
        <v>5522.0027644105239</v>
      </c>
      <c r="F113" s="57" t="s">
        <v>77</v>
      </c>
      <c r="G113" s="10" t="str">
        <f t="shared" si="22"/>
        <v>55873.3692</v>
      </c>
      <c r="H113" s="11">
        <f t="shared" si="23"/>
        <v>5522</v>
      </c>
      <c r="I113" s="59" t="s">
        <v>420</v>
      </c>
      <c r="J113" s="60" t="s">
        <v>421</v>
      </c>
      <c r="K113" s="59" t="s">
        <v>422</v>
      </c>
      <c r="L113" s="59" t="s">
        <v>423</v>
      </c>
      <c r="M113" s="60" t="s">
        <v>401</v>
      </c>
      <c r="N113" s="60" t="s">
        <v>418</v>
      </c>
      <c r="O113" s="61" t="s">
        <v>326</v>
      </c>
      <c r="P113" s="62" t="s">
        <v>419</v>
      </c>
    </row>
    <row r="114" spans="1:16" ht="12.75" customHeight="1" thickBot="1">
      <c r="A114" s="11" t="str">
        <f t="shared" si="18"/>
        <v>BAVM 241 (=IBVS 6157) </v>
      </c>
      <c r="B114" s="57" t="str">
        <f t="shared" si="19"/>
        <v>I</v>
      </c>
      <c r="C114" s="11">
        <f t="shared" si="20"/>
        <v>57219.502999999997</v>
      </c>
      <c r="D114" s="10" t="str">
        <f t="shared" si="21"/>
        <v>vis</v>
      </c>
      <c r="E114" s="58">
        <f>VLOOKUP(C114,Active!C$21:E$972,3,FALSE)</f>
        <v>6176.0038964099103</v>
      </c>
      <c r="F114" s="57" t="s">
        <v>77</v>
      </c>
      <c r="G114" s="10" t="str">
        <f t="shared" si="22"/>
        <v>57219.503</v>
      </c>
      <c r="H114" s="11">
        <f t="shared" si="23"/>
        <v>6176</v>
      </c>
      <c r="I114" s="59" t="s">
        <v>449</v>
      </c>
      <c r="J114" s="60" t="s">
        <v>450</v>
      </c>
      <c r="K114" s="59" t="s">
        <v>451</v>
      </c>
      <c r="L114" s="59" t="s">
        <v>452</v>
      </c>
      <c r="M114" s="60" t="s">
        <v>401</v>
      </c>
      <c r="N114" s="60" t="s">
        <v>418</v>
      </c>
      <c r="O114" s="61" t="s">
        <v>369</v>
      </c>
      <c r="P114" s="62" t="s">
        <v>453</v>
      </c>
    </row>
    <row r="115" spans="1:16" ht="12.75" customHeight="1" thickBot="1">
      <c r="A115" s="11" t="str">
        <f t="shared" si="18"/>
        <v>BAVM 241 (=IBVS 6157) </v>
      </c>
      <c r="B115" s="57" t="str">
        <f t="shared" si="19"/>
        <v>II</v>
      </c>
      <c r="C115" s="11">
        <f t="shared" si="20"/>
        <v>57220.532399999996</v>
      </c>
      <c r="D115" s="10" t="str">
        <f t="shared" si="21"/>
        <v>vis</v>
      </c>
      <c r="E115" s="58">
        <f>VLOOKUP(C115,Active!C$21:E$972,3,FALSE)</f>
        <v>6176.5040166544795</v>
      </c>
      <c r="F115" s="57" t="s">
        <v>77</v>
      </c>
      <c r="G115" s="10" t="str">
        <f t="shared" si="22"/>
        <v>57220.5324</v>
      </c>
      <c r="H115" s="11">
        <f t="shared" si="23"/>
        <v>6176.5</v>
      </c>
      <c r="I115" s="59" t="s">
        <v>454</v>
      </c>
      <c r="J115" s="60" t="s">
        <v>455</v>
      </c>
      <c r="K115" s="59" t="s">
        <v>456</v>
      </c>
      <c r="L115" s="59" t="s">
        <v>457</v>
      </c>
      <c r="M115" s="60" t="s">
        <v>401</v>
      </c>
      <c r="N115" s="60" t="s">
        <v>418</v>
      </c>
      <c r="O115" s="61" t="s">
        <v>369</v>
      </c>
      <c r="P115" s="62" t="s">
        <v>453</v>
      </c>
    </row>
    <row r="116" spans="1:16">
      <c r="B116" s="57"/>
      <c r="F116" s="57"/>
    </row>
    <row r="117" spans="1:16">
      <c r="B117" s="57"/>
      <c r="F117" s="57"/>
    </row>
    <row r="118" spans="1:16">
      <c r="B118" s="57"/>
      <c r="F118" s="57"/>
    </row>
    <row r="119" spans="1:16">
      <c r="B119" s="57"/>
      <c r="F119" s="57"/>
    </row>
    <row r="120" spans="1:16">
      <c r="B120" s="57"/>
      <c r="F120" s="57"/>
    </row>
    <row r="121" spans="1:16">
      <c r="B121" s="57"/>
      <c r="F121" s="57"/>
    </row>
    <row r="122" spans="1:16">
      <c r="B122" s="57"/>
      <c r="F122" s="57"/>
    </row>
    <row r="123" spans="1:16">
      <c r="B123" s="57"/>
      <c r="F123" s="57"/>
    </row>
    <row r="124" spans="1:16">
      <c r="B124" s="57"/>
      <c r="F124" s="57"/>
    </row>
    <row r="125" spans="1:16">
      <c r="B125" s="57"/>
      <c r="F125" s="57"/>
    </row>
    <row r="126" spans="1:16">
      <c r="B126" s="57"/>
      <c r="F126" s="57"/>
    </row>
    <row r="127" spans="1:16">
      <c r="B127" s="57"/>
      <c r="F127" s="57"/>
    </row>
    <row r="128" spans="1:16">
      <c r="B128" s="57"/>
      <c r="F128" s="57"/>
    </row>
    <row r="129" spans="2:6">
      <c r="B129" s="57"/>
      <c r="F129" s="57"/>
    </row>
    <row r="130" spans="2:6">
      <c r="B130" s="57"/>
      <c r="F130" s="57"/>
    </row>
    <row r="131" spans="2:6">
      <c r="B131" s="57"/>
      <c r="F131" s="57"/>
    </row>
    <row r="132" spans="2:6">
      <c r="B132" s="57"/>
      <c r="F132" s="57"/>
    </row>
    <row r="133" spans="2:6">
      <c r="B133" s="57"/>
      <c r="F133" s="57"/>
    </row>
    <row r="134" spans="2:6">
      <c r="B134" s="57"/>
      <c r="F134" s="57"/>
    </row>
    <row r="135" spans="2:6">
      <c r="B135" s="57"/>
      <c r="F135" s="57"/>
    </row>
    <row r="136" spans="2:6">
      <c r="B136" s="57"/>
      <c r="F136" s="57"/>
    </row>
    <row r="137" spans="2:6">
      <c r="B137" s="57"/>
      <c r="F137" s="57"/>
    </row>
    <row r="138" spans="2:6">
      <c r="B138" s="57"/>
      <c r="F138" s="57"/>
    </row>
    <row r="139" spans="2:6">
      <c r="B139" s="57"/>
      <c r="F139" s="57"/>
    </row>
    <row r="140" spans="2:6">
      <c r="B140" s="57"/>
      <c r="F140" s="57"/>
    </row>
    <row r="141" spans="2:6">
      <c r="B141" s="57"/>
      <c r="F141" s="57"/>
    </row>
    <row r="142" spans="2:6">
      <c r="B142" s="57"/>
      <c r="F142" s="57"/>
    </row>
    <row r="143" spans="2:6">
      <c r="B143" s="57"/>
      <c r="F143" s="57"/>
    </row>
    <row r="144" spans="2:6">
      <c r="B144" s="57"/>
      <c r="F144" s="57"/>
    </row>
    <row r="145" spans="2:6">
      <c r="B145" s="57"/>
      <c r="F145" s="57"/>
    </row>
    <row r="146" spans="2:6">
      <c r="B146" s="57"/>
      <c r="F146" s="57"/>
    </row>
    <row r="147" spans="2:6">
      <c r="B147" s="57"/>
      <c r="F147" s="57"/>
    </row>
    <row r="148" spans="2:6">
      <c r="B148" s="57"/>
      <c r="F148" s="57"/>
    </row>
    <row r="149" spans="2:6">
      <c r="B149" s="57"/>
      <c r="F149" s="57"/>
    </row>
    <row r="150" spans="2:6">
      <c r="B150" s="57"/>
      <c r="F150" s="57"/>
    </row>
    <row r="151" spans="2:6">
      <c r="B151" s="57"/>
      <c r="F151" s="57"/>
    </row>
    <row r="152" spans="2:6">
      <c r="B152" s="57"/>
      <c r="F152" s="57"/>
    </row>
    <row r="153" spans="2:6">
      <c r="B153" s="57"/>
      <c r="F153" s="57"/>
    </row>
    <row r="154" spans="2:6">
      <c r="B154" s="57"/>
      <c r="F154" s="57"/>
    </row>
    <row r="155" spans="2:6">
      <c r="B155" s="57"/>
      <c r="F155" s="57"/>
    </row>
    <row r="156" spans="2:6">
      <c r="B156" s="57"/>
      <c r="F156" s="57"/>
    </row>
    <row r="157" spans="2:6">
      <c r="B157" s="57"/>
      <c r="F157" s="57"/>
    </row>
    <row r="158" spans="2:6">
      <c r="B158" s="57"/>
      <c r="F158" s="57"/>
    </row>
    <row r="159" spans="2:6">
      <c r="B159" s="57"/>
      <c r="F159" s="57"/>
    </row>
    <row r="160" spans="2:6">
      <c r="B160" s="57"/>
      <c r="F160" s="57"/>
    </row>
    <row r="161" spans="2:6">
      <c r="B161" s="57"/>
      <c r="F161" s="57"/>
    </row>
    <row r="162" spans="2:6">
      <c r="B162" s="57"/>
      <c r="F162" s="57"/>
    </row>
    <row r="163" spans="2:6">
      <c r="B163" s="57"/>
      <c r="F163" s="57"/>
    </row>
    <row r="164" spans="2:6">
      <c r="B164" s="57"/>
      <c r="F164" s="57"/>
    </row>
    <row r="165" spans="2:6">
      <c r="B165" s="57"/>
      <c r="F165" s="57"/>
    </row>
    <row r="166" spans="2:6">
      <c r="B166" s="57"/>
      <c r="F166" s="57"/>
    </row>
    <row r="167" spans="2:6">
      <c r="B167" s="57"/>
      <c r="F167" s="57"/>
    </row>
    <row r="168" spans="2:6">
      <c r="B168" s="57"/>
      <c r="F168" s="57"/>
    </row>
    <row r="169" spans="2:6">
      <c r="B169" s="57"/>
      <c r="F169" s="57"/>
    </row>
    <row r="170" spans="2:6">
      <c r="B170" s="57"/>
      <c r="F170" s="57"/>
    </row>
    <row r="171" spans="2:6">
      <c r="B171" s="57"/>
      <c r="F171" s="57"/>
    </row>
    <row r="172" spans="2:6">
      <c r="B172" s="57"/>
      <c r="F172" s="57"/>
    </row>
    <row r="173" spans="2:6">
      <c r="B173" s="57"/>
      <c r="F173" s="57"/>
    </row>
    <row r="174" spans="2:6">
      <c r="B174" s="57"/>
      <c r="F174" s="57"/>
    </row>
    <row r="175" spans="2:6">
      <c r="B175" s="57"/>
      <c r="F175" s="57"/>
    </row>
    <row r="176" spans="2:6">
      <c r="B176" s="57"/>
      <c r="F176" s="57"/>
    </row>
    <row r="177" spans="2:6">
      <c r="B177" s="57"/>
      <c r="F177" s="57"/>
    </row>
    <row r="178" spans="2:6">
      <c r="B178" s="57"/>
      <c r="F178" s="57"/>
    </row>
    <row r="179" spans="2:6">
      <c r="B179" s="57"/>
      <c r="F179" s="57"/>
    </row>
    <row r="180" spans="2:6">
      <c r="B180" s="57"/>
      <c r="F180" s="57"/>
    </row>
    <row r="181" spans="2:6">
      <c r="B181" s="57"/>
      <c r="F181" s="57"/>
    </row>
    <row r="182" spans="2:6">
      <c r="B182" s="57"/>
      <c r="F182" s="57"/>
    </row>
    <row r="183" spans="2:6">
      <c r="B183" s="57"/>
      <c r="F183" s="57"/>
    </row>
    <row r="184" spans="2:6">
      <c r="B184" s="57"/>
      <c r="F184" s="57"/>
    </row>
    <row r="185" spans="2:6">
      <c r="B185" s="57"/>
      <c r="F185" s="57"/>
    </row>
    <row r="186" spans="2:6">
      <c r="B186" s="57"/>
      <c r="F186" s="57"/>
    </row>
    <row r="187" spans="2:6">
      <c r="B187" s="57"/>
      <c r="F187" s="57"/>
    </row>
    <row r="188" spans="2:6">
      <c r="B188" s="57"/>
      <c r="F188" s="57"/>
    </row>
    <row r="189" spans="2:6">
      <c r="B189" s="57"/>
      <c r="F189" s="57"/>
    </row>
    <row r="190" spans="2:6">
      <c r="B190" s="57"/>
      <c r="F190" s="57"/>
    </row>
    <row r="191" spans="2:6">
      <c r="B191" s="57"/>
      <c r="F191" s="57"/>
    </row>
    <row r="192" spans="2:6">
      <c r="B192" s="57"/>
      <c r="F192" s="57"/>
    </row>
    <row r="193" spans="2:6">
      <c r="B193" s="57"/>
      <c r="F193" s="57"/>
    </row>
    <row r="194" spans="2:6">
      <c r="B194" s="57"/>
      <c r="F194" s="57"/>
    </row>
    <row r="195" spans="2:6">
      <c r="B195" s="57"/>
      <c r="F195" s="57"/>
    </row>
    <row r="196" spans="2:6">
      <c r="B196" s="57"/>
      <c r="F196" s="57"/>
    </row>
    <row r="197" spans="2:6">
      <c r="B197" s="57"/>
      <c r="F197" s="57"/>
    </row>
    <row r="198" spans="2:6">
      <c r="B198" s="57"/>
      <c r="F198" s="57"/>
    </row>
    <row r="199" spans="2:6">
      <c r="B199" s="57"/>
      <c r="F199" s="57"/>
    </row>
    <row r="200" spans="2:6">
      <c r="B200" s="57"/>
      <c r="F200" s="57"/>
    </row>
    <row r="201" spans="2:6">
      <c r="B201" s="57"/>
      <c r="F201" s="57"/>
    </row>
    <row r="202" spans="2:6">
      <c r="B202" s="57"/>
      <c r="F202" s="57"/>
    </row>
    <row r="203" spans="2:6">
      <c r="B203" s="57"/>
      <c r="F203" s="57"/>
    </row>
    <row r="204" spans="2:6">
      <c r="B204" s="57"/>
      <c r="F204" s="57"/>
    </row>
    <row r="205" spans="2:6">
      <c r="B205" s="57"/>
      <c r="F205" s="57"/>
    </row>
    <row r="206" spans="2:6">
      <c r="B206" s="57"/>
      <c r="F206" s="57"/>
    </row>
    <row r="207" spans="2:6">
      <c r="B207" s="57"/>
      <c r="F207" s="57"/>
    </row>
    <row r="208" spans="2:6">
      <c r="B208" s="57"/>
      <c r="F208" s="57"/>
    </row>
    <row r="209" spans="2:6">
      <c r="B209" s="57"/>
      <c r="F209" s="57"/>
    </row>
    <row r="210" spans="2:6">
      <c r="B210" s="57"/>
      <c r="F210" s="57"/>
    </row>
    <row r="211" spans="2:6">
      <c r="B211" s="57"/>
      <c r="F211" s="57"/>
    </row>
    <row r="212" spans="2:6">
      <c r="B212" s="57"/>
      <c r="F212" s="57"/>
    </row>
    <row r="213" spans="2:6">
      <c r="B213" s="57"/>
      <c r="F213" s="57"/>
    </row>
    <row r="214" spans="2:6">
      <c r="B214" s="57"/>
      <c r="F214" s="57"/>
    </row>
    <row r="215" spans="2:6">
      <c r="B215" s="57"/>
      <c r="F215" s="57"/>
    </row>
    <row r="216" spans="2:6">
      <c r="B216" s="57"/>
      <c r="F216" s="57"/>
    </row>
    <row r="217" spans="2:6">
      <c r="B217" s="57"/>
      <c r="F217" s="57"/>
    </row>
    <row r="218" spans="2:6">
      <c r="B218" s="57"/>
      <c r="F218" s="57"/>
    </row>
    <row r="219" spans="2:6">
      <c r="B219" s="57"/>
      <c r="F219" s="57"/>
    </row>
    <row r="220" spans="2:6">
      <c r="B220" s="57"/>
      <c r="F220" s="57"/>
    </row>
    <row r="221" spans="2:6">
      <c r="B221" s="57"/>
      <c r="F221" s="57"/>
    </row>
    <row r="222" spans="2:6">
      <c r="B222" s="57"/>
      <c r="F222" s="57"/>
    </row>
    <row r="223" spans="2:6">
      <c r="B223" s="57"/>
      <c r="F223" s="57"/>
    </row>
    <row r="224" spans="2:6">
      <c r="B224" s="57"/>
      <c r="F224" s="57"/>
    </row>
    <row r="225" spans="2:6">
      <c r="B225" s="57"/>
      <c r="F225" s="57"/>
    </row>
    <row r="226" spans="2:6">
      <c r="B226" s="57"/>
      <c r="F226" s="57"/>
    </row>
    <row r="227" spans="2:6">
      <c r="B227" s="57"/>
      <c r="F227" s="57"/>
    </row>
    <row r="228" spans="2:6">
      <c r="B228" s="57"/>
      <c r="F228" s="57"/>
    </row>
    <row r="229" spans="2:6">
      <c r="B229" s="57"/>
      <c r="F229" s="57"/>
    </row>
    <row r="230" spans="2:6">
      <c r="B230" s="57"/>
      <c r="F230" s="57"/>
    </row>
    <row r="231" spans="2:6">
      <c r="B231" s="57"/>
      <c r="F231" s="57"/>
    </row>
    <row r="232" spans="2:6">
      <c r="B232" s="57"/>
      <c r="F232" s="57"/>
    </row>
    <row r="233" spans="2:6">
      <c r="B233" s="57"/>
      <c r="F233" s="57"/>
    </row>
    <row r="234" spans="2:6">
      <c r="B234" s="57"/>
      <c r="F234" s="57"/>
    </row>
    <row r="235" spans="2:6">
      <c r="B235" s="57"/>
      <c r="F235" s="57"/>
    </row>
    <row r="236" spans="2:6">
      <c r="B236" s="57"/>
      <c r="F236" s="57"/>
    </row>
    <row r="237" spans="2:6">
      <c r="B237" s="57"/>
      <c r="F237" s="57"/>
    </row>
    <row r="238" spans="2:6">
      <c r="B238" s="57"/>
      <c r="F238" s="57"/>
    </row>
    <row r="239" spans="2:6">
      <c r="B239" s="57"/>
      <c r="F239" s="57"/>
    </row>
    <row r="240" spans="2:6">
      <c r="B240" s="57"/>
      <c r="F240" s="57"/>
    </row>
    <row r="241" spans="2:6">
      <c r="B241" s="57"/>
      <c r="F241" s="57"/>
    </row>
    <row r="242" spans="2:6">
      <c r="B242" s="57"/>
      <c r="F242" s="57"/>
    </row>
    <row r="243" spans="2:6">
      <c r="B243" s="57"/>
      <c r="F243" s="57"/>
    </row>
    <row r="244" spans="2:6">
      <c r="B244" s="57"/>
      <c r="F244" s="57"/>
    </row>
    <row r="245" spans="2:6">
      <c r="B245" s="57"/>
      <c r="F245" s="57"/>
    </row>
    <row r="246" spans="2:6">
      <c r="B246" s="57"/>
      <c r="F246" s="57"/>
    </row>
    <row r="247" spans="2:6">
      <c r="B247" s="57"/>
      <c r="F247" s="57"/>
    </row>
    <row r="248" spans="2:6">
      <c r="B248" s="57"/>
      <c r="F248" s="57"/>
    </row>
    <row r="249" spans="2:6">
      <c r="B249" s="57"/>
      <c r="F249" s="57"/>
    </row>
    <row r="250" spans="2:6">
      <c r="B250" s="57"/>
      <c r="F250" s="57"/>
    </row>
    <row r="251" spans="2:6">
      <c r="B251" s="57"/>
      <c r="F251" s="57"/>
    </row>
    <row r="252" spans="2:6">
      <c r="B252" s="57"/>
      <c r="F252" s="57"/>
    </row>
    <row r="253" spans="2:6">
      <c r="B253" s="57"/>
      <c r="F253" s="57"/>
    </row>
    <row r="254" spans="2:6">
      <c r="B254" s="57"/>
      <c r="F254" s="57"/>
    </row>
    <row r="255" spans="2:6">
      <c r="B255" s="57"/>
      <c r="F255" s="57"/>
    </row>
    <row r="256" spans="2:6">
      <c r="B256" s="57"/>
      <c r="F256" s="57"/>
    </row>
    <row r="257" spans="2:6">
      <c r="B257" s="57"/>
      <c r="F257" s="57"/>
    </row>
    <row r="258" spans="2:6">
      <c r="B258" s="57"/>
      <c r="F258" s="57"/>
    </row>
    <row r="259" spans="2:6">
      <c r="B259" s="57"/>
      <c r="F259" s="57"/>
    </row>
    <row r="260" spans="2:6">
      <c r="B260" s="57"/>
      <c r="F260" s="57"/>
    </row>
    <row r="261" spans="2:6">
      <c r="B261" s="57"/>
      <c r="F261" s="57"/>
    </row>
    <row r="262" spans="2:6">
      <c r="B262" s="57"/>
      <c r="F262" s="57"/>
    </row>
    <row r="263" spans="2:6">
      <c r="B263" s="57"/>
      <c r="F263" s="57"/>
    </row>
    <row r="264" spans="2:6">
      <c r="B264" s="57"/>
      <c r="F264" s="57"/>
    </row>
    <row r="265" spans="2:6">
      <c r="B265" s="57"/>
      <c r="F265" s="57"/>
    </row>
    <row r="266" spans="2:6">
      <c r="B266" s="57"/>
      <c r="F266" s="57"/>
    </row>
    <row r="267" spans="2:6">
      <c r="B267" s="57"/>
      <c r="F267" s="57"/>
    </row>
    <row r="268" spans="2:6">
      <c r="B268" s="57"/>
      <c r="F268" s="57"/>
    </row>
    <row r="269" spans="2:6">
      <c r="B269" s="57"/>
      <c r="F269" s="57"/>
    </row>
    <row r="270" spans="2:6">
      <c r="B270" s="57"/>
      <c r="F270" s="57"/>
    </row>
    <row r="271" spans="2:6">
      <c r="B271" s="57"/>
      <c r="F271" s="57"/>
    </row>
    <row r="272" spans="2:6">
      <c r="B272" s="57"/>
      <c r="F272" s="57"/>
    </row>
    <row r="273" spans="2:6">
      <c r="B273" s="57"/>
      <c r="F273" s="57"/>
    </row>
    <row r="274" spans="2:6">
      <c r="B274" s="57"/>
      <c r="F274" s="57"/>
    </row>
    <row r="275" spans="2:6">
      <c r="B275" s="57"/>
      <c r="F275" s="57"/>
    </row>
    <row r="276" spans="2:6">
      <c r="B276" s="57"/>
      <c r="F276" s="57"/>
    </row>
    <row r="277" spans="2:6">
      <c r="B277" s="57"/>
      <c r="F277" s="57"/>
    </row>
    <row r="278" spans="2:6">
      <c r="B278" s="57"/>
      <c r="F278" s="57"/>
    </row>
    <row r="279" spans="2:6">
      <c r="B279" s="57"/>
      <c r="F279" s="57"/>
    </row>
    <row r="280" spans="2:6">
      <c r="B280" s="57"/>
      <c r="F280" s="57"/>
    </row>
    <row r="281" spans="2:6">
      <c r="B281" s="57"/>
      <c r="F281" s="57"/>
    </row>
    <row r="282" spans="2:6">
      <c r="B282" s="57"/>
      <c r="F282" s="57"/>
    </row>
    <row r="283" spans="2:6">
      <c r="B283" s="57"/>
      <c r="F283" s="57"/>
    </row>
    <row r="284" spans="2:6">
      <c r="B284" s="57"/>
      <c r="F284" s="57"/>
    </row>
    <row r="285" spans="2:6">
      <c r="B285" s="57"/>
      <c r="F285" s="57"/>
    </row>
    <row r="286" spans="2:6">
      <c r="B286" s="57"/>
      <c r="F286" s="57"/>
    </row>
    <row r="287" spans="2:6">
      <c r="B287" s="57"/>
      <c r="F287" s="57"/>
    </row>
    <row r="288" spans="2:6">
      <c r="B288" s="57"/>
      <c r="F288" s="57"/>
    </row>
    <row r="289" spans="2:6">
      <c r="B289" s="57"/>
      <c r="F289" s="57"/>
    </row>
    <row r="290" spans="2:6">
      <c r="B290" s="57"/>
      <c r="F290" s="57"/>
    </row>
    <row r="291" spans="2:6">
      <c r="B291" s="57"/>
      <c r="F291" s="57"/>
    </row>
    <row r="292" spans="2:6">
      <c r="B292" s="57"/>
      <c r="F292" s="57"/>
    </row>
    <row r="293" spans="2:6">
      <c r="B293" s="57"/>
      <c r="F293" s="57"/>
    </row>
    <row r="294" spans="2:6">
      <c r="B294" s="57"/>
      <c r="F294" s="57"/>
    </row>
    <row r="295" spans="2:6">
      <c r="B295" s="57"/>
      <c r="F295" s="57"/>
    </row>
    <row r="296" spans="2:6">
      <c r="B296" s="57"/>
      <c r="F296" s="57"/>
    </row>
    <row r="297" spans="2:6">
      <c r="B297" s="57"/>
      <c r="F297" s="57"/>
    </row>
    <row r="298" spans="2:6">
      <c r="B298" s="57"/>
      <c r="F298" s="57"/>
    </row>
    <row r="299" spans="2:6">
      <c r="B299" s="57"/>
      <c r="F299" s="57"/>
    </row>
    <row r="300" spans="2:6">
      <c r="B300" s="57"/>
      <c r="F300" s="57"/>
    </row>
    <row r="301" spans="2:6">
      <c r="B301" s="57"/>
      <c r="F301" s="57"/>
    </row>
    <row r="302" spans="2:6">
      <c r="B302" s="57"/>
      <c r="F302" s="57"/>
    </row>
    <row r="303" spans="2:6">
      <c r="B303" s="57"/>
      <c r="F303" s="57"/>
    </row>
    <row r="304" spans="2:6">
      <c r="B304" s="57"/>
      <c r="F304" s="57"/>
    </row>
    <row r="305" spans="2:6">
      <c r="B305" s="57"/>
      <c r="F305" s="57"/>
    </row>
    <row r="306" spans="2:6">
      <c r="B306" s="57"/>
      <c r="F306" s="57"/>
    </row>
    <row r="307" spans="2:6">
      <c r="B307" s="57"/>
      <c r="F307" s="57"/>
    </row>
    <row r="308" spans="2:6">
      <c r="B308" s="57"/>
      <c r="F308" s="57"/>
    </row>
    <row r="309" spans="2:6">
      <c r="B309" s="57"/>
      <c r="F309" s="57"/>
    </row>
    <row r="310" spans="2:6">
      <c r="B310" s="57"/>
      <c r="F310" s="57"/>
    </row>
    <row r="311" spans="2:6">
      <c r="B311" s="57"/>
      <c r="F311" s="57"/>
    </row>
    <row r="312" spans="2:6">
      <c r="B312" s="57"/>
      <c r="F312" s="57"/>
    </row>
    <row r="313" spans="2:6">
      <c r="B313" s="57"/>
      <c r="F313" s="57"/>
    </row>
    <row r="314" spans="2:6">
      <c r="B314" s="57"/>
      <c r="F314" s="57"/>
    </row>
    <row r="315" spans="2:6">
      <c r="B315" s="57"/>
      <c r="F315" s="57"/>
    </row>
    <row r="316" spans="2:6">
      <c r="B316" s="57"/>
      <c r="F316" s="57"/>
    </row>
    <row r="317" spans="2:6">
      <c r="B317" s="57"/>
      <c r="F317" s="57"/>
    </row>
    <row r="318" spans="2:6">
      <c r="B318" s="57"/>
      <c r="F318" s="57"/>
    </row>
    <row r="319" spans="2:6">
      <c r="B319" s="57"/>
      <c r="F319" s="57"/>
    </row>
    <row r="320" spans="2:6">
      <c r="B320" s="57"/>
      <c r="F320" s="57"/>
    </row>
    <row r="321" spans="2:6">
      <c r="B321" s="57"/>
      <c r="F321" s="57"/>
    </row>
    <row r="322" spans="2:6">
      <c r="B322" s="57"/>
      <c r="F322" s="57"/>
    </row>
    <row r="323" spans="2:6">
      <c r="B323" s="57"/>
      <c r="F323" s="57"/>
    </row>
    <row r="324" spans="2:6">
      <c r="B324" s="57"/>
      <c r="F324" s="57"/>
    </row>
    <row r="325" spans="2:6">
      <c r="B325" s="57"/>
      <c r="F325" s="57"/>
    </row>
    <row r="326" spans="2:6">
      <c r="B326" s="57"/>
      <c r="F326" s="57"/>
    </row>
    <row r="327" spans="2:6">
      <c r="B327" s="57"/>
      <c r="F327" s="57"/>
    </row>
    <row r="328" spans="2:6">
      <c r="B328" s="57"/>
      <c r="F328" s="57"/>
    </row>
    <row r="329" spans="2:6">
      <c r="B329" s="57"/>
      <c r="F329" s="57"/>
    </row>
    <row r="330" spans="2:6">
      <c r="B330" s="57"/>
      <c r="F330" s="57"/>
    </row>
    <row r="331" spans="2:6">
      <c r="B331" s="57"/>
      <c r="F331" s="57"/>
    </row>
    <row r="332" spans="2:6">
      <c r="B332" s="57"/>
      <c r="F332" s="57"/>
    </row>
    <row r="333" spans="2:6">
      <c r="B333" s="57"/>
      <c r="F333" s="57"/>
    </row>
    <row r="334" spans="2:6">
      <c r="B334" s="57"/>
      <c r="F334" s="57"/>
    </row>
    <row r="335" spans="2:6">
      <c r="B335" s="57"/>
      <c r="F335" s="57"/>
    </row>
    <row r="336" spans="2:6">
      <c r="B336" s="57"/>
      <c r="F336" s="57"/>
    </row>
    <row r="337" spans="2:6">
      <c r="B337" s="57"/>
      <c r="F337" s="57"/>
    </row>
    <row r="338" spans="2:6">
      <c r="B338" s="57"/>
      <c r="F338" s="57"/>
    </row>
    <row r="339" spans="2:6">
      <c r="B339" s="57"/>
      <c r="F339" s="57"/>
    </row>
    <row r="340" spans="2:6">
      <c r="B340" s="57"/>
      <c r="F340" s="57"/>
    </row>
    <row r="341" spans="2:6">
      <c r="B341" s="57"/>
      <c r="F341" s="57"/>
    </row>
    <row r="342" spans="2:6">
      <c r="B342" s="57"/>
      <c r="F342" s="57"/>
    </row>
    <row r="343" spans="2:6">
      <c r="B343" s="57"/>
      <c r="F343" s="57"/>
    </row>
    <row r="344" spans="2:6">
      <c r="B344" s="57"/>
      <c r="F344" s="57"/>
    </row>
    <row r="345" spans="2:6">
      <c r="B345" s="57"/>
      <c r="F345" s="57"/>
    </row>
    <row r="346" spans="2:6">
      <c r="B346" s="57"/>
      <c r="F346" s="57"/>
    </row>
    <row r="347" spans="2:6">
      <c r="B347" s="57"/>
      <c r="F347" s="57"/>
    </row>
    <row r="348" spans="2:6">
      <c r="B348" s="57"/>
      <c r="F348" s="57"/>
    </row>
    <row r="349" spans="2:6">
      <c r="B349" s="57"/>
      <c r="F349" s="57"/>
    </row>
    <row r="350" spans="2:6">
      <c r="B350" s="57"/>
      <c r="F350" s="57"/>
    </row>
    <row r="351" spans="2:6">
      <c r="B351" s="57"/>
      <c r="F351" s="57"/>
    </row>
    <row r="352" spans="2:6">
      <c r="B352" s="57"/>
      <c r="F352" s="57"/>
    </row>
    <row r="353" spans="2:6">
      <c r="B353" s="57"/>
      <c r="F353" s="57"/>
    </row>
    <row r="354" spans="2:6">
      <c r="B354" s="57"/>
      <c r="F354" s="57"/>
    </row>
    <row r="355" spans="2:6">
      <c r="B355" s="57"/>
      <c r="F355" s="57"/>
    </row>
    <row r="356" spans="2:6">
      <c r="B356" s="57"/>
      <c r="F356" s="57"/>
    </row>
    <row r="357" spans="2:6">
      <c r="B357" s="57"/>
      <c r="F357" s="57"/>
    </row>
    <row r="358" spans="2:6">
      <c r="B358" s="57"/>
      <c r="F358" s="57"/>
    </row>
    <row r="359" spans="2:6">
      <c r="B359" s="57"/>
      <c r="F359" s="57"/>
    </row>
    <row r="360" spans="2:6">
      <c r="B360" s="57"/>
      <c r="F360" s="57"/>
    </row>
    <row r="361" spans="2:6">
      <c r="B361" s="57"/>
      <c r="F361" s="57"/>
    </row>
    <row r="362" spans="2:6">
      <c r="B362" s="57"/>
      <c r="F362" s="57"/>
    </row>
    <row r="363" spans="2:6">
      <c r="B363" s="57"/>
      <c r="F363" s="57"/>
    </row>
    <row r="364" spans="2:6">
      <c r="B364" s="57"/>
      <c r="F364" s="57"/>
    </row>
    <row r="365" spans="2:6">
      <c r="B365" s="57"/>
      <c r="F365" s="57"/>
    </row>
    <row r="366" spans="2:6">
      <c r="B366" s="57"/>
      <c r="F366" s="57"/>
    </row>
    <row r="367" spans="2:6">
      <c r="B367" s="57"/>
      <c r="F367" s="57"/>
    </row>
    <row r="368" spans="2:6">
      <c r="B368" s="57"/>
      <c r="F368" s="57"/>
    </row>
    <row r="369" spans="2:6">
      <c r="B369" s="57"/>
      <c r="F369" s="57"/>
    </row>
    <row r="370" spans="2:6">
      <c r="B370" s="57"/>
      <c r="F370" s="57"/>
    </row>
    <row r="371" spans="2:6">
      <c r="B371" s="57"/>
      <c r="F371" s="57"/>
    </row>
    <row r="372" spans="2:6">
      <c r="B372" s="57"/>
      <c r="F372" s="57"/>
    </row>
    <row r="373" spans="2:6">
      <c r="B373" s="57"/>
      <c r="F373" s="57"/>
    </row>
    <row r="374" spans="2:6">
      <c r="B374" s="57"/>
      <c r="F374" s="57"/>
    </row>
    <row r="375" spans="2:6">
      <c r="B375" s="57"/>
      <c r="F375" s="57"/>
    </row>
    <row r="376" spans="2:6">
      <c r="B376" s="57"/>
      <c r="F376" s="57"/>
    </row>
    <row r="377" spans="2:6">
      <c r="B377" s="57"/>
      <c r="F377" s="57"/>
    </row>
    <row r="378" spans="2:6">
      <c r="B378" s="57"/>
      <c r="F378" s="57"/>
    </row>
    <row r="379" spans="2:6">
      <c r="B379" s="57"/>
      <c r="F379" s="57"/>
    </row>
    <row r="380" spans="2:6">
      <c r="B380" s="57"/>
      <c r="F380" s="57"/>
    </row>
    <row r="381" spans="2:6">
      <c r="B381" s="57"/>
      <c r="F381" s="57"/>
    </row>
    <row r="382" spans="2:6">
      <c r="B382" s="57"/>
      <c r="F382" s="57"/>
    </row>
    <row r="383" spans="2:6">
      <c r="B383" s="57"/>
      <c r="F383" s="57"/>
    </row>
    <row r="384" spans="2:6">
      <c r="B384" s="57"/>
      <c r="F384" s="57"/>
    </row>
    <row r="385" spans="2:6">
      <c r="B385" s="57"/>
      <c r="F385" s="57"/>
    </row>
    <row r="386" spans="2:6">
      <c r="B386" s="57"/>
      <c r="F386" s="57"/>
    </row>
    <row r="387" spans="2:6">
      <c r="B387" s="57"/>
      <c r="F387" s="57"/>
    </row>
    <row r="388" spans="2:6">
      <c r="B388" s="57"/>
      <c r="F388" s="57"/>
    </row>
    <row r="389" spans="2:6">
      <c r="B389" s="57"/>
      <c r="F389" s="57"/>
    </row>
    <row r="390" spans="2:6">
      <c r="B390" s="57"/>
      <c r="F390" s="57"/>
    </row>
    <row r="391" spans="2:6">
      <c r="B391" s="57"/>
      <c r="F391" s="57"/>
    </row>
    <row r="392" spans="2:6">
      <c r="B392" s="57"/>
      <c r="F392" s="57"/>
    </row>
    <row r="393" spans="2:6">
      <c r="B393" s="57"/>
      <c r="F393" s="57"/>
    </row>
    <row r="394" spans="2:6">
      <c r="B394" s="57"/>
      <c r="F394" s="57"/>
    </row>
    <row r="395" spans="2:6">
      <c r="B395" s="57"/>
      <c r="F395" s="57"/>
    </row>
    <row r="396" spans="2:6">
      <c r="B396" s="57"/>
      <c r="F396" s="57"/>
    </row>
    <row r="397" spans="2:6">
      <c r="B397" s="57"/>
      <c r="F397" s="57"/>
    </row>
    <row r="398" spans="2:6">
      <c r="B398" s="57"/>
      <c r="F398" s="57"/>
    </row>
    <row r="399" spans="2:6">
      <c r="B399" s="57"/>
      <c r="F399" s="57"/>
    </row>
    <row r="400" spans="2:6">
      <c r="B400" s="57"/>
      <c r="F400" s="57"/>
    </row>
    <row r="401" spans="2:6">
      <c r="B401" s="57"/>
      <c r="F401" s="57"/>
    </row>
    <row r="402" spans="2:6">
      <c r="B402" s="57"/>
      <c r="F402" s="57"/>
    </row>
    <row r="403" spans="2:6">
      <c r="B403" s="57"/>
      <c r="F403" s="57"/>
    </row>
    <row r="404" spans="2:6">
      <c r="B404" s="57"/>
      <c r="F404" s="57"/>
    </row>
    <row r="405" spans="2:6">
      <c r="B405" s="57"/>
      <c r="F405" s="57"/>
    </row>
    <row r="406" spans="2:6">
      <c r="B406" s="57"/>
      <c r="F406" s="57"/>
    </row>
    <row r="407" spans="2:6">
      <c r="B407" s="57"/>
      <c r="F407" s="57"/>
    </row>
    <row r="408" spans="2:6">
      <c r="B408" s="57"/>
      <c r="F408" s="57"/>
    </row>
    <row r="409" spans="2:6">
      <c r="B409" s="57"/>
      <c r="F409" s="57"/>
    </row>
    <row r="410" spans="2:6">
      <c r="B410" s="57"/>
      <c r="F410" s="57"/>
    </row>
    <row r="411" spans="2:6">
      <c r="B411" s="57"/>
      <c r="F411" s="57"/>
    </row>
    <row r="412" spans="2:6">
      <c r="B412" s="57"/>
      <c r="F412" s="57"/>
    </row>
    <row r="413" spans="2:6">
      <c r="B413" s="57"/>
      <c r="F413" s="57"/>
    </row>
    <row r="414" spans="2:6">
      <c r="B414" s="57"/>
      <c r="F414" s="57"/>
    </row>
    <row r="415" spans="2:6">
      <c r="B415" s="57"/>
      <c r="F415" s="57"/>
    </row>
    <row r="416" spans="2:6">
      <c r="B416" s="57"/>
      <c r="F416" s="57"/>
    </row>
    <row r="417" spans="2:6">
      <c r="B417" s="57"/>
      <c r="F417" s="57"/>
    </row>
    <row r="418" spans="2:6">
      <c r="B418" s="57"/>
      <c r="F418" s="57"/>
    </row>
    <row r="419" spans="2:6">
      <c r="B419" s="57"/>
      <c r="F419" s="57"/>
    </row>
    <row r="420" spans="2:6">
      <c r="B420" s="57"/>
      <c r="F420" s="57"/>
    </row>
    <row r="421" spans="2:6">
      <c r="B421" s="57"/>
      <c r="F421" s="57"/>
    </row>
    <row r="422" spans="2:6">
      <c r="B422" s="57"/>
      <c r="F422" s="57"/>
    </row>
    <row r="423" spans="2:6">
      <c r="B423" s="57"/>
      <c r="F423" s="57"/>
    </row>
    <row r="424" spans="2:6">
      <c r="B424" s="57"/>
      <c r="F424" s="57"/>
    </row>
    <row r="425" spans="2:6">
      <c r="B425" s="57"/>
      <c r="F425" s="57"/>
    </row>
    <row r="426" spans="2:6">
      <c r="B426" s="57"/>
      <c r="F426" s="57"/>
    </row>
    <row r="427" spans="2:6">
      <c r="B427" s="57"/>
      <c r="F427" s="57"/>
    </row>
    <row r="428" spans="2:6">
      <c r="B428" s="57"/>
      <c r="F428" s="57"/>
    </row>
    <row r="429" spans="2:6">
      <c r="B429" s="57"/>
      <c r="F429" s="57"/>
    </row>
    <row r="430" spans="2:6">
      <c r="B430" s="57"/>
      <c r="F430" s="57"/>
    </row>
    <row r="431" spans="2:6">
      <c r="B431" s="57"/>
      <c r="F431" s="57"/>
    </row>
    <row r="432" spans="2:6">
      <c r="B432" s="57"/>
      <c r="F432" s="57"/>
    </row>
    <row r="433" spans="2:6">
      <c r="B433" s="57"/>
      <c r="F433" s="57"/>
    </row>
    <row r="434" spans="2:6">
      <c r="B434" s="57"/>
      <c r="F434" s="57"/>
    </row>
    <row r="435" spans="2:6">
      <c r="B435" s="57"/>
      <c r="F435" s="57"/>
    </row>
    <row r="436" spans="2:6">
      <c r="B436" s="57"/>
      <c r="F436" s="57"/>
    </row>
    <row r="437" spans="2:6">
      <c r="B437" s="57"/>
      <c r="F437" s="57"/>
    </row>
    <row r="438" spans="2:6">
      <c r="B438" s="57"/>
      <c r="F438" s="57"/>
    </row>
    <row r="439" spans="2:6">
      <c r="B439" s="57"/>
      <c r="F439" s="57"/>
    </row>
    <row r="440" spans="2:6">
      <c r="B440" s="57"/>
      <c r="F440" s="57"/>
    </row>
    <row r="441" spans="2:6">
      <c r="B441" s="57"/>
      <c r="F441" s="57"/>
    </row>
    <row r="442" spans="2:6">
      <c r="B442" s="57"/>
      <c r="F442" s="57"/>
    </row>
    <row r="443" spans="2:6">
      <c r="B443" s="57"/>
      <c r="F443" s="57"/>
    </row>
    <row r="444" spans="2:6">
      <c r="B444" s="57"/>
      <c r="F444" s="57"/>
    </row>
    <row r="445" spans="2:6">
      <c r="B445" s="57"/>
      <c r="F445" s="57"/>
    </row>
    <row r="446" spans="2:6">
      <c r="B446" s="57"/>
      <c r="F446" s="57"/>
    </row>
    <row r="447" spans="2:6">
      <c r="B447" s="57"/>
      <c r="F447" s="57"/>
    </row>
    <row r="448" spans="2:6">
      <c r="B448" s="57"/>
      <c r="F448" s="57"/>
    </row>
    <row r="449" spans="2:6">
      <c r="B449" s="57"/>
      <c r="F449" s="57"/>
    </row>
    <row r="450" spans="2:6">
      <c r="B450" s="57"/>
      <c r="F450" s="57"/>
    </row>
    <row r="451" spans="2:6">
      <c r="B451" s="57"/>
      <c r="F451" s="57"/>
    </row>
    <row r="452" spans="2:6">
      <c r="B452" s="57"/>
      <c r="F452" s="57"/>
    </row>
    <row r="453" spans="2:6">
      <c r="B453" s="57"/>
      <c r="F453" s="57"/>
    </row>
    <row r="454" spans="2:6">
      <c r="B454" s="57"/>
      <c r="F454" s="57"/>
    </row>
    <row r="455" spans="2:6">
      <c r="B455" s="57"/>
      <c r="F455" s="57"/>
    </row>
    <row r="456" spans="2:6">
      <c r="B456" s="57"/>
      <c r="F456" s="57"/>
    </row>
    <row r="457" spans="2:6">
      <c r="B457" s="57"/>
      <c r="F457" s="57"/>
    </row>
    <row r="458" spans="2:6">
      <c r="B458" s="57"/>
      <c r="F458" s="57"/>
    </row>
    <row r="459" spans="2:6">
      <c r="B459" s="57"/>
      <c r="F459" s="57"/>
    </row>
    <row r="460" spans="2:6">
      <c r="B460" s="57"/>
      <c r="F460" s="57"/>
    </row>
    <row r="461" spans="2:6">
      <c r="B461" s="57"/>
      <c r="F461" s="57"/>
    </row>
    <row r="462" spans="2:6">
      <c r="B462" s="57"/>
      <c r="F462" s="57"/>
    </row>
    <row r="463" spans="2:6">
      <c r="B463" s="57"/>
      <c r="F463" s="57"/>
    </row>
    <row r="464" spans="2:6">
      <c r="B464" s="57"/>
      <c r="F464" s="57"/>
    </row>
    <row r="465" spans="2:6">
      <c r="B465" s="57"/>
      <c r="F465" s="57"/>
    </row>
    <row r="466" spans="2:6">
      <c r="B466" s="57"/>
      <c r="F466" s="57"/>
    </row>
    <row r="467" spans="2:6">
      <c r="B467" s="57"/>
      <c r="F467" s="57"/>
    </row>
    <row r="468" spans="2:6">
      <c r="B468" s="57"/>
      <c r="F468" s="57"/>
    </row>
    <row r="469" spans="2:6">
      <c r="B469" s="57"/>
      <c r="F469" s="57"/>
    </row>
    <row r="470" spans="2:6">
      <c r="B470" s="57"/>
      <c r="F470" s="57"/>
    </row>
    <row r="471" spans="2:6">
      <c r="B471" s="57"/>
      <c r="F471" s="57"/>
    </row>
    <row r="472" spans="2:6">
      <c r="B472" s="57"/>
      <c r="F472" s="57"/>
    </row>
    <row r="473" spans="2:6">
      <c r="B473" s="57"/>
      <c r="F473" s="57"/>
    </row>
    <row r="474" spans="2:6">
      <c r="B474" s="57"/>
      <c r="F474" s="57"/>
    </row>
    <row r="475" spans="2:6">
      <c r="B475" s="57"/>
      <c r="F475" s="57"/>
    </row>
    <row r="476" spans="2:6">
      <c r="B476" s="57"/>
      <c r="F476" s="57"/>
    </row>
    <row r="477" spans="2:6">
      <c r="B477" s="57"/>
      <c r="F477" s="57"/>
    </row>
    <row r="478" spans="2:6">
      <c r="B478" s="57"/>
      <c r="F478" s="57"/>
    </row>
    <row r="479" spans="2:6">
      <c r="B479" s="57"/>
      <c r="F479" s="57"/>
    </row>
    <row r="480" spans="2:6">
      <c r="B480" s="57"/>
      <c r="F480" s="57"/>
    </row>
    <row r="481" spans="2:6">
      <c r="B481" s="57"/>
      <c r="F481" s="57"/>
    </row>
    <row r="482" spans="2:6">
      <c r="B482" s="57"/>
      <c r="F482" s="57"/>
    </row>
    <row r="483" spans="2:6">
      <c r="B483" s="57"/>
      <c r="F483" s="57"/>
    </row>
    <row r="484" spans="2:6">
      <c r="B484" s="57"/>
      <c r="F484" s="57"/>
    </row>
    <row r="485" spans="2:6">
      <c r="B485" s="57"/>
      <c r="F485" s="57"/>
    </row>
    <row r="486" spans="2:6">
      <c r="B486" s="57"/>
      <c r="F486" s="57"/>
    </row>
    <row r="487" spans="2:6">
      <c r="B487" s="57"/>
      <c r="F487" s="57"/>
    </row>
    <row r="488" spans="2:6">
      <c r="B488" s="57"/>
      <c r="F488" s="57"/>
    </row>
    <row r="489" spans="2:6">
      <c r="B489" s="57"/>
      <c r="F489" s="57"/>
    </row>
    <row r="490" spans="2:6">
      <c r="B490" s="57"/>
      <c r="F490" s="57"/>
    </row>
    <row r="491" spans="2:6">
      <c r="B491" s="57"/>
      <c r="F491" s="57"/>
    </row>
    <row r="492" spans="2:6">
      <c r="B492" s="57"/>
      <c r="F492" s="57"/>
    </row>
    <row r="493" spans="2:6">
      <c r="B493" s="57"/>
      <c r="F493" s="57"/>
    </row>
    <row r="494" spans="2:6">
      <c r="B494" s="57"/>
      <c r="F494" s="57"/>
    </row>
    <row r="495" spans="2:6">
      <c r="B495" s="57"/>
      <c r="F495" s="57"/>
    </row>
    <row r="496" spans="2:6">
      <c r="B496" s="57"/>
      <c r="F496" s="57"/>
    </row>
    <row r="497" spans="2:6">
      <c r="B497" s="57"/>
      <c r="F497" s="57"/>
    </row>
    <row r="498" spans="2:6">
      <c r="B498" s="57"/>
      <c r="F498" s="57"/>
    </row>
    <row r="499" spans="2:6">
      <c r="B499" s="57"/>
      <c r="F499" s="57"/>
    </row>
    <row r="500" spans="2:6">
      <c r="B500" s="57"/>
      <c r="F500" s="57"/>
    </row>
    <row r="501" spans="2:6">
      <c r="B501" s="57"/>
      <c r="F501" s="57"/>
    </row>
    <row r="502" spans="2:6">
      <c r="B502" s="57"/>
      <c r="F502" s="57"/>
    </row>
    <row r="503" spans="2:6">
      <c r="B503" s="57"/>
      <c r="F503" s="57"/>
    </row>
    <row r="504" spans="2:6">
      <c r="B504" s="57"/>
      <c r="F504" s="57"/>
    </row>
    <row r="505" spans="2:6">
      <c r="B505" s="57"/>
      <c r="F505" s="57"/>
    </row>
    <row r="506" spans="2:6">
      <c r="B506" s="57"/>
      <c r="F506" s="57"/>
    </row>
    <row r="507" spans="2:6">
      <c r="B507" s="57"/>
      <c r="F507" s="57"/>
    </row>
    <row r="508" spans="2:6">
      <c r="B508" s="57"/>
      <c r="F508" s="57"/>
    </row>
    <row r="509" spans="2:6">
      <c r="B509" s="57"/>
      <c r="F509" s="57"/>
    </row>
    <row r="510" spans="2:6">
      <c r="B510" s="57"/>
      <c r="F510" s="57"/>
    </row>
    <row r="511" spans="2:6">
      <c r="B511" s="57"/>
      <c r="F511" s="57"/>
    </row>
    <row r="512" spans="2:6">
      <c r="B512" s="57"/>
      <c r="F512" s="57"/>
    </row>
    <row r="513" spans="2:6">
      <c r="B513" s="57"/>
      <c r="F513" s="57"/>
    </row>
    <row r="514" spans="2:6">
      <c r="B514" s="57"/>
      <c r="F514" s="57"/>
    </row>
    <row r="515" spans="2:6">
      <c r="B515" s="57"/>
      <c r="F515" s="57"/>
    </row>
    <row r="516" spans="2:6">
      <c r="B516" s="57"/>
      <c r="F516" s="57"/>
    </row>
    <row r="517" spans="2:6">
      <c r="B517" s="57"/>
      <c r="F517" s="57"/>
    </row>
    <row r="518" spans="2:6">
      <c r="B518" s="57"/>
      <c r="F518" s="57"/>
    </row>
    <row r="519" spans="2:6">
      <c r="B519" s="57"/>
      <c r="F519" s="57"/>
    </row>
    <row r="520" spans="2:6">
      <c r="B520" s="57"/>
      <c r="F520" s="57"/>
    </row>
    <row r="521" spans="2:6">
      <c r="B521" s="57"/>
      <c r="F521" s="57"/>
    </row>
    <row r="522" spans="2:6">
      <c r="B522" s="57"/>
      <c r="F522" s="57"/>
    </row>
    <row r="523" spans="2:6">
      <c r="B523" s="57"/>
      <c r="F523" s="57"/>
    </row>
    <row r="524" spans="2:6">
      <c r="B524" s="57"/>
      <c r="F524" s="57"/>
    </row>
    <row r="525" spans="2:6">
      <c r="B525" s="57"/>
      <c r="F525" s="57"/>
    </row>
    <row r="526" spans="2:6">
      <c r="B526" s="57"/>
      <c r="F526" s="57"/>
    </row>
    <row r="527" spans="2:6">
      <c r="B527" s="57"/>
      <c r="F527" s="57"/>
    </row>
    <row r="528" spans="2:6">
      <c r="B528" s="57"/>
      <c r="F528" s="57"/>
    </row>
    <row r="529" spans="2:6">
      <c r="B529" s="57"/>
      <c r="F529" s="57"/>
    </row>
    <row r="530" spans="2:6">
      <c r="B530" s="57"/>
      <c r="F530" s="57"/>
    </row>
    <row r="531" spans="2:6">
      <c r="B531" s="57"/>
      <c r="F531" s="57"/>
    </row>
    <row r="532" spans="2:6">
      <c r="B532" s="57"/>
      <c r="F532" s="57"/>
    </row>
    <row r="533" spans="2:6">
      <c r="B533" s="57"/>
      <c r="F533" s="57"/>
    </row>
    <row r="534" spans="2:6">
      <c r="B534" s="57"/>
      <c r="F534" s="57"/>
    </row>
    <row r="535" spans="2:6">
      <c r="B535" s="57"/>
      <c r="F535" s="57"/>
    </row>
    <row r="536" spans="2:6">
      <c r="B536" s="57"/>
      <c r="F536" s="57"/>
    </row>
    <row r="537" spans="2:6">
      <c r="B537" s="57"/>
      <c r="F537" s="57"/>
    </row>
    <row r="538" spans="2:6">
      <c r="B538" s="57"/>
      <c r="F538" s="57"/>
    </row>
    <row r="539" spans="2:6">
      <c r="B539" s="57"/>
      <c r="F539" s="57"/>
    </row>
    <row r="540" spans="2:6">
      <c r="B540" s="57"/>
      <c r="F540" s="57"/>
    </row>
    <row r="541" spans="2:6">
      <c r="B541" s="57"/>
      <c r="F541" s="57"/>
    </row>
    <row r="542" spans="2:6">
      <c r="B542" s="57"/>
      <c r="F542" s="57"/>
    </row>
    <row r="543" spans="2:6">
      <c r="B543" s="57"/>
      <c r="F543" s="57"/>
    </row>
    <row r="544" spans="2:6">
      <c r="B544" s="57"/>
      <c r="F544" s="57"/>
    </row>
    <row r="545" spans="2:6">
      <c r="B545" s="57"/>
      <c r="F545" s="57"/>
    </row>
    <row r="546" spans="2:6">
      <c r="B546" s="57"/>
      <c r="F546" s="57"/>
    </row>
    <row r="547" spans="2:6">
      <c r="B547" s="57"/>
      <c r="F547" s="57"/>
    </row>
    <row r="548" spans="2:6">
      <c r="B548" s="57"/>
      <c r="F548" s="57"/>
    </row>
    <row r="549" spans="2:6">
      <c r="B549" s="57"/>
      <c r="F549" s="57"/>
    </row>
    <row r="550" spans="2:6">
      <c r="B550" s="57"/>
      <c r="F550" s="57"/>
    </row>
    <row r="551" spans="2:6">
      <c r="B551" s="57"/>
      <c r="F551" s="57"/>
    </row>
    <row r="552" spans="2:6">
      <c r="B552" s="57"/>
      <c r="F552" s="57"/>
    </row>
    <row r="553" spans="2:6">
      <c r="B553" s="57"/>
      <c r="F553" s="57"/>
    </row>
    <row r="554" spans="2:6">
      <c r="B554" s="57"/>
      <c r="F554" s="57"/>
    </row>
    <row r="555" spans="2:6">
      <c r="B555" s="57"/>
      <c r="F555" s="57"/>
    </row>
    <row r="556" spans="2:6">
      <c r="B556" s="57"/>
      <c r="F556" s="57"/>
    </row>
    <row r="557" spans="2:6">
      <c r="B557" s="57"/>
      <c r="F557" s="57"/>
    </row>
    <row r="558" spans="2:6">
      <c r="B558" s="57"/>
      <c r="F558" s="57"/>
    </row>
    <row r="559" spans="2:6">
      <c r="B559" s="57"/>
      <c r="F559" s="57"/>
    </row>
    <row r="560" spans="2:6">
      <c r="B560" s="57"/>
      <c r="F560" s="57"/>
    </row>
    <row r="561" spans="2:6">
      <c r="B561" s="57"/>
      <c r="F561" s="57"/>
    </row>
    <row r="562" spans="2:6">
      <c r="B562" s="57"/>
      <c r="F562" s="57"/>
    </row>
    <row r="563" spans="2:6">
      <c r="B563" s="57"/>
      <c r="F563" s="57"/>
    </row>
    <row r="564" spans="2:6">
      <c r="B564" s="57"/>
      <c r="F564" s="57"/>
    </row>
    <row r="565" spans="2:6">
      <c r="B565" s="57"/>
      <c r="F565" s="57"/>
    </row>
    <row r="566" spans="2:6">
      <c r="B566" s="57"/>
      <c r="F566" s="57"/>
    </row>
    <row r="567" spans="2:6">
      <c r="B567" s="57"/>
      <c r="F567" s="57"/>
    </row>
    <row r="568" spans="2:6">
      <c r="B568" s="57"/>
      <c r="F568" s="57"/>
    </row>
    <row r="569" spans="2:6">
      <c r="B569" s="57"/>
      <c r="F569" s="57"/>
    </row>
    <row r="570" spans="2:6">
      <c r="B570" s="57"/>
      <c r="F570" s="57"/>
    </row>
    <row r="571" spans="2:6">
      <c r="B571" s="57"/>
      <c r="F571" s="57"/>
    </row>
    <row r="572" spans="2:6">
      <c r="B572" s="57"/>
      <c r="F572" s="57"/>
    </row>
    <row r="573" spans="2:6">
      <c r="B573" s="57"/>
      <c r="F573" s="57"/>
    </row>
    <row r="574" spans="2:6">
      <c r="B574" s="57"/>
      <c r="F574" s="57"/>
    </row>
    <row r="575" spans="2:6">
      <c r="B575" s="57"/>
      <c r="F575" s="57"/>
    </row>
    <row r="576" spans="2:6">
      <c r="B576" s="57"/>
      <c r="F576" s="57"/>
    </row>
    <row r="577" spans="2:6">
      <c r="B577" s="57"/>
      <c r="F577" s="57"/>
    </row>
    <row r="578" spans="2:6">
      <c r="B578" s="57"/>
      <c r="F578" s="57"/>
    </row>
    <row r="579" spans="2:6">
      <c r="B579" s="57"/>
      <c r="F579" s="57"/>
    </row>
    <row r="580" spans="2:6">
      <c r="B580" s="57"/>
      <c r="F580" s="57"/>
    </row>
    <row r="581" spans="2:6">
      <c r="B581" s="57"/>
      <c r="F581" s="57"/>
    </row>
    <row r="582" spans="2:6">
      <c r="B582" s="57"/>
      <c r="F582" s="57"/>
    </row>
    <row r="583" spans="2:6">
      <c r="B583" s="57"/>
      <c r="F583" s="57"/>
    </row>
    <row r="584" spans="2:6">
      <c r="B584" s="57"/>
      <c r="F584" s="57"/>
    </row>
    <row r="585" spans="2:6">
      <c r="B585" s="57"/>
      <c r="F585" s="57"/>
    </row>
    <row r="586" spans="2:6">
      <c r="B586" s="57"/>
      <c r="F586" s="57"/>
    </row>
    <row r="587" spans="2:6">
      <c r="B587" s="57"/>
      <c r="F587" s="57"/>
    </row>
    <row r="588" spans="2:6">
      <c r="B588" s="57"/>
      <c r="F588" s="57"/>
    </row>
    <row r="589" spans="2:6">
      <c r="B589" s="57"/>
      <c r="F589" s="57"/>
    </row>
    <row r="590" spans="2:6">
      <c r="B590" s="57"/>
      <c r="F590" s="57"/>
    </row>
    <row r="591" spans="2:6">
      <c r="B591" s="57"/>
      <c r="F591" s="57"/>
    </row>
    <row r="592" spans="2:6">
      <c r="B592" s="57"/>
      <c r="F592" s="57"/>
    </row>
    <row r="593" spans="2:6">
      <c r="B593" s="57"/>
      <c r="F593" s="57"/>
    </row>
    <row r="594" spans="2:6">
      <c r="B594" s="57"/>
      <c r="F594" s="57"/>
    </row>
    <row r="595" spans="2:6">
      <c r="B595" s="57"/>
      <c r="F595" s="57"/>
    </row>
    <row r="596" spans="2:6">
      <c r="B596" s="57"/>
      <c r="F596" s="57"/>
    </row>
    <row r="597" spans="2:6">
      <c r="B597" s="57"/>
      <c r="F597" s="57"/>
    </row>
    <row r="598" spans="2:6">
      <c r="B598" s="57"/>
      <c r="F598" s="57"/>
    </row>
    <row r="599" spans="2:6">
      <c r="B599" s="57"/>
      <c r="F599" s="57"/>
    </row>
    <row r="600" spans="2:6">
      <c r="B600" s="57"/>
      <c r="F600" s="57"/>
    </row>
    <row r="601" spans="2:6">
      <c r="B601" s="57"/>
      <c r="F601" s="57"/>
    </row>
    <row r="602" spans="2:6">
      <c r="B602" s="57"/>
      <c r="F602" s="57"/>
    </row>
    <row r="603" spans="2:6">
      <c r="B603" s="57"/>
      <c r="F603" s="57"/>
    </row>
    <row r="604" spans="2:6">
      <c r="B604" s="57"/>
      <c r="F604" s="57"/>
    </row>
    <row r="605" spans="2:6">
      <c r="B605" s="57"/>
      <c r="F605" s="57"/>
    </row>
    <row r="606" spans="2:6">
      <c r="B606" s="57"/>
      <c r="F606" s="57"/>
    </row>
    <row r="607" spans="2:6">
      <c r="B607" s="57"/>
      <c r="F607" s="57"/>
    </row>
    <row r="608" spans="2:6">
      <c r="B608" s="57"/>
      <c r="F608" s="57"/>
    </row>
    <row r="609" spans="2:6">
      <c r="B609" s="57"/>
      <c r="F609" s="57"/>
    </row>
    <row r="610" spans="2:6">
      <c r="B610" s="57"/>
      <c r="F610" s="57"/>
    </row>
    <row r="611" spans="2:6">
      <c r="B611" s="57"/>
      <c r="F611" s="57"/>
    </row>
    <row r="612" spans="2:6">
      <c r="B612" s="57"/>
      <c r="F612" s="57"/>
    </row>
    <row r="613" spans="2:6">
      <c r="B613" s="57"/>
      <c r="F613" s="57"/>
    </row>
    <row r="614" spans="2:6">
      <c r="B614" s="57"/>
      <c r="F614" s="57"/>
    </row>
    <row r="615" spans="2:6">
      <c r="B615" s="57"/>
      <c r="F615" s="57"/>
    </row>
    <row r="616" spans="2:6">
      <c r="B616" s="57"/>
      <c r="F616" s="57"/>
    </row>
    <row r="617" spans="2:6">
      <c r="B617" s="57"/>
      <c r="F617" s="57"/>
    </row>
    <row r="618" spans="2:6">
      <c r="B618" s="57"/>
      <c r="F618" s="57"/>
    </row>
    <row r="619" spans="2:6">
      <c r="B619" s="57"/>
      <c r="F619" s="57"/>
    </row>
    <row r="620" spans="2:6">
      <c r="B620" s="57"/>
      <c r="F620" s="57"/>
    </row>
    <row r="621" spans="2:6">
      <c r="B621" s="57"/>
      <c r="F621" s="57"/>
    </row>
    <row r="622" spans="2:6">
      <c r="B622" s="57"/>
      <c r="F622" s="57"/>
    </row>
    <row r="623" spans="2:6">
      <c r="B623" s="57"/>
      <c r="F623" s="57"/>
    </row>
    <row r="624" spans="2:6">
      <c r="B624" s="57"/>
      <c r="F624" s="57"/>
    </row>
    <row r="625" spans="2:6">
      <c r="B625" s="57"/>
      <c r="F625" s="57"/>
    </row>
    <row r="626" spans="2:6">
      <c r="B626" s="57"/>
      <c r="F626" s="57"/>
    </row>
    <row r="627" spans="2:6">
      <c r="B627" s="57"/>
      <c r="F627" s="57"/>
    </row>
    <row r="628" spans="2:6">
      <c r="B628" s="57"/>
      <c r="F628" s="57"/>
    </row>
    <row r="629" spans="2:6">
      <c r="B629" s="57"/>
      <c r="F629" s="57"/>
    </row>
    <row r="630" spans="2:6">
      <c r="B630" s="57"/>
      <c r="F630" s="57"/>
    </row>
    <row r="631" spans="2:6">
      <c r="B631" s="57"/>
      <c r="F631" s="57"/>
    </row>
    <row r="632" spans="2:6">
      <c r="B632" s="57"/>
      <c r="F632" s="57"/>
    </row>
    <row r="633" spans="2:6">
      <c r="B633" s="57"/>
      <c r="F633" s="57"/>
    </row>
    <row r="634" spans="2:6">
      <c r="B634" s="57"/>
      <c r="F634" s="57"/>
    </row>
    <row r="635" spans="2:6">
      <c r="B635" s="57"/>
      <c r="F635" s="57"/>
    </row>
    <row r="636" spans="2:6">
      <c r="B636" s="57"/>
      <c r="F636" s="57"/>
    </row>
    <row r="637" spans="2:6">
      <c r="B637" s="57"/>
      <c r="F637" s="57"/>
    </row>
    <row r="638" spans="2:6">
      <c r="B638" s="57"/>
      <c r="F638" s="57"/>
    </row>
    <row r="639" spans="2:6">
      <c r="B639" s="57"/>
      <c r="F639" s="57"/>
    </row>
    <row r="640" spans="2:6">
      <c r="B640" s="57"/>
      <c r="F640" s="57"/>
    </row>
    <row r="641" spans="2:6">
      <c r="B641" s="57"/>
      <c r="F641" s="57"/>
    </row>
    <row r="642" spans="2:6">
      <c r="B642" s="57"/>
      <c r="F642" s="57"/>
    </row>
    <row r="643" spans="2:6">
      <c r="B643" s="57"/>
      <c r="F643" s="57"/>
    </row>
    <row r="644" spans="2:6">
      <c r="B644" s="57"/>
      <c r="F644" s="57"/>
    </row>
    <row r="645" spans="2:6">
      <c r="B645" s="57"/>
      <c r="F645" s="57"/>
    </row>
    <row r="646" spans="2:6">
      <c r="B646" s="57"/>
      <c r="F646" s="57"/>
    </row>
    <row r="647" spans="2:6">
      <c r="B647" s="57"/>
      <c r="F647" s="57"/>
    </row>
    <row r="648" spans="2:6">
      <c r="B648" s="57"/>
      <c r="F648" s="57"/>
    </row>
    <row r="649" spans="2:6">
      <c r="B649" s="57"/>
      <c r="F649" s="57"/>
    </row>
    <row r="650" spans="2:6">
      <c r="B650" s="57"/>
      <c r="F650" s="57"/>
    </row>
    <row r="651" spans="2:6">
      <c r="B651" s="57"/>
      <c r="F651" s="57"/>
    </row>
    <row r="652" spans="2:6">
      <c r="B652" s="57"/>
      <c r="F652" s="57"/>
    </row>
    <row r="653" spans="2:6">
      <c r="B653" s="57"/>
      <c r="F653" s="57"/>
    </row>
    <row r="654" spans="2:6">
      <c r="B654" s="57"/>
      <c r="F654" s="57"/>
    </row>
    <row r="655" spans="2:6">
      <c r="B655" s="57"/>
      <c r="F655" s="57"/>
    </row>
    <row r="656" spans="2:6">
      <c r="B656" s="57"/>
      <c r="F656" s="57"/>
    </row>
    <row r="657" spans="2:6">
      <c r="B657" s="57"/>
      <c r="F657" s="57"/>
    </row>
    <row r="658" spans="2:6">
      <c r="B658" s="57"/>
      <c r="F658" s="57"/>
    </row>
    <row r="659" spans="2:6">
      <c r="B659" s="57"/>
      <c r="F659" s="57"/>
    </row>
    <row r="660" spans="2:6">
      <c r="B660" s="57"/>
      <c r="F660" s="57"/>
    </row>
    <row r="661" spans="2:6">
      <c r="B661" s="57"/>
      <c r="F661" s="57"/>
    </row>
    <row r="662" spans="2:6">
      <c r="B662" s="57"/>
      <c r="F662" s="57"/>
    </row>
    <row r="663" spans="2:6">
      <c r="B663" s="57"/>
      <c r="F663" s="57"/>
    </row>
    <row r="664" spans="2:6">
      <c r="B664" s="57"/>
      <c r="F664" s="57"/>
    </row>
    <row r="665" spans="2:6">
      <c r="B665" s="57"/>
      <c r="F665" s="57"/>
    </row>
    <row r="666" spans="2:6">
      <c r="B666" s="57"/>
      <c r="F666" s="57"/>
    </row>
    <row r="667" spans="2:6">
      <c r="B667" s="57"/>
      <c r="F667" s="57"/>
    </row>
    <row r="668" spans="2:6">
      <c r="B668" s="57"/>
      <c r="F668" s="57"/>
    </row>
    <row r="669" spans="2:6">
      <c r="B669" s="57"/>
      <c r="F669" s="57"/>
    </row>
    <row r="670" spans="2:6">
      <c r="B670" s="57"/>
      <c r="F670" s="57"/>
    </row>
    <row r="671" spans="2:6">
      <c r="B671" s="57"/>
      <c r="F671" s="57"/>
    </row>
    <row r="672" spans="2:6">
      <c r="B672" s="57"/>
      <c r="F672" s="57"/>
    </row>
    <row r="673" spans="2:6">
      <c r="B673" s="57"/>
      <c r="F673" s="57"/>
    </row>
    <row r="674" spans="2:6">
      <c r="B674" s="57"/>
      <c r="F674" s="57"/>
    </row>
    <row r="675" spans="2:6">
      <c r="B675" s="57"/>
      <c r="F675" s="57"/>
    </row>
    <row r="676" spans="2:6">
      <c r="B676" s="57"/>
      <c r="F676" s="57"/>
    </row>
    <row r="677" spans="2:6">
      <c r="B677" s="57"/>
      <c r="F677" s="57"/>
    </row>
    <row r="678" spans="2:6">
      <c r="B678" s="57"/>
      <c r="F678" s="57"/>
    </row>
    <row r="679" spans="2:6">
      <c r="B679" s="57"/>
      <c r="F679" s="57"/>
    </row>
    <row r="680" spans="2:6">
      <c r="B680" s="57"/>
      <c r="F680" s="57"/>
    </row>
    <row r="681" spans="2:6">
      <c r="B681" s="57"/>
      <c r="F681" s="57"/>
    </row>
    <row r="682" spans="2:6">
      <c r="B682" s="57"/>
      <c r="F682" s="57"/>
    </row>
    <row r="683" spans="2:6">
      <c r="B683" s="57"/>
      <c r="F683" s="57"/>
    </row>
    <row r="684" spans="2:6">
      <c r="B684" s="57"/>
      <c r="F684" s="57"/>
    </row>
    <row r="685" spans="2:6">
      <c r="B685" s="57"/>
      <c r="F685" s="57"/>
    </row>
    <row r="686" spans="2:6">
      <c r="B686" s="57"/>
      <c r="F686" s="57"/>
    </row>
    <row r="687" spans="2:6">
      <c r="B687" s="57"/>
      <c r="F687" s="57"/>
    </row>
    <row r="688" spans="2:6">
      <c r="B688" s="57"/>
      <c r="F688" s="57"/>
    </row>
    <row r="689" spans="2:6">
      <c r="B689" s="57"/>
      <c r="F689" s="57"/>
    </row>
    <row r="690" spans="2:6">
      <c r="B690" s="57"/>
      <c r="F690" s="57"/>
    </row>
    <row r="691" spans="2:6">
      <c r="B691" s="57"/>
      <c r="F691" s="57"/>
    </row>
    <row r="692" spans="2:6">
      <c r="B692" s="57"/>
      <c r="F692" s="57"/>
    </row>
    <row r="693" spans="2:6">
      <c r="B693" s="57"/>
      <c r="F693" s="57"/>
    </row>
    <row r="694" spans="2:6">
      <c r="B694" s="57"/>
      <c r="F694" s="57"/>
    </row>
    <row r="695" spans="2:6">
      <c r="B695" s="57"/>
      <c r="F695" s="57"/>
    </row>
    <row r="696" spans="2:6">
      <c r="B696" s="57"/>
      <c r="F696" s="57"/>
    </row>
    <row r="697" spans="2:6">
      <c r="B697" s="57"/>
      <c r="F697" s="57"/>
    </row>
    <row r="698" spans="2:6">
      <c r="B698" s="57"/>
      <c r="F698" s="57"/>
    </row>
    <row r="699" spans="2:6">
      <c r="B699" s="57"/>
      <c r="F699" s="57"/>
    </row>
    <row r="700" spans="2:6">
      <c r="B700" s="57"/>
      <c r="F700" s="57"/>
    </row>
    <row r="701" spans="2:6">
      <c r="B701" s="57"/>
      <c r="F701" s="57"/>
    </row>
    <row r="702" spans="2:6">
      <c r="B702" s="57"/>
      <c r="F702" s="57"/>
    </row>
    <row r="703" spans="2:6">
      <c r="B703" s="57"/>
      <c r="F703" s="57"/>
    </row>
    <row r="704" spans="2:6">
      <c r="B704" s="57"/>
      <c r="F704" s="57"/>
    </row>
    <row r="705" spans="2:6">
      <c r="B705" s="57"/>
      <c r="F705" s="57"/>
    </row>
    <row r="706" spans="2:6">
      <c r="B706" s="57"/>
      <c r="F706" s="57"/>
    </row>
    <row r="707" spans="2:6">
      <c r="B707" s="57"/>
      <c r="F707" s="57"/>
    </row>
    <row r="708" spans="2:6">
      <c r="B708" s="57"/>
      <c r="F708" s="57"/>
    </row>
    <row r="709" spans="2:6">
      <c r="B709" s="57"/>
      <c r="F709" s="57"/>
    </row>
    <row r="710" spans="2:6">
      <c r="B710" s="57"/>
      <c r="F710" s="57"/>
    </row>
    <row r="711" spans="2:6">
      <c r="B711" s="57"/>
      <c r="F711" s="57"/>
    </row>
    <row r="712" spans="2:6">
      <c r="B712" s="57"/>
      <c r="F712" s="57"/>
    </row>
    <row r="713" spans="2:6">
      <c r="B713" s="57"/>
      <c r="F713" s="57"/>
    </row>
    <row r="714" spans="2:6">
      <c r="B714" s="57"/>
      <c r="F714" s="57"/>
    </row>
    <row r="715" spans="2:6">
      <c r="B715" s="57"/>
      <c r="F715" s="57"/>
    </row>
    <row r="716" spans="2:6">
      <c r="B716" s="57"/>
      <c r="F716" s="57"/>
    </row>
    <row r="717" spans="2:6">
      <c r="B717" s="57"/>
      <c r="F717" s="57"/>
    </row>
    <row r="718" spans="2:6">
      <c r="B718" s="57"/>
      <c r="F718" s="57"/>
    </row>
    <row r="719" spans="2:6">
      <c r="B719" s="57"/>
      <c r="F719" s="57"/>
    </row>
    <row r="720" spans="2:6">
      <c r="B720" s="57"/>
      <c r="F720" s="57"/>
    </row>
    <row r="721" spans="2:6">
      <c r="B721" s="57"/>
      <c r="F721" s="57"/>
    </row>
    <row r="722" spans="2:6">
      <c r="B722" s="57"/>
      <c r="F722" s="57"/>
    </row>
    <row r="723" spans="2:6">
      <c r="B723" s="57"/>
      <c r="F723" s="57"/>
    </row>
    <row r="724" spans="2:6">
      <c r="B724" s="57"/>
      <c r="F724" s="57"/>
    </row>
    <row r="725" spans="2:6">
      <c r="B725" s="57"/>
      <c r="F725" s="57"/>
    </row>
    <row r="726" spans="2:6">
      <c r="B726" s="57"/>
      <c r="F726" s="57"/>
    </row>
    <row r="727" spans="2:6">
      <c r="B727" s="57"/>
      <c r="F727" s="57"/>
    </row>
    <row r="728" spans="2:6">
      <c r="B728" s="57"/>
      <c r="F728" s="57"/>
    </row>
    <row r="729" spans="2:6">
      <c r="B729" s="57"/>
      <c r="F729" s="57"/>
    </row>
    <row r="730" spans="2:6">
      <c r="B730" s="57"/>
      <c r="F730" s="57"/>
    </row>
    <row r="731" spans="2:6">
      <c r="B731" s="57"/>
      <c r="F731" s="57"/>
    </row>
    <row r="732" spans="2:6">
      <c r="B732" s="57"/>
      <c r="F732" s="57"/>
    </row>
    <row r="733" spans="2:6">
      <c r="B733" s="57"/>
      <c r="F733" s="57"/>
    </row>
    <row r="734" spans="2:6">
      <c r="B734" s="57"/>
      <c r="F734" s="57"/>
    </row>
    <row r="735" spans="2:6">
      <c r="B735" s="57"/>
      <c r="F735" s="57"/>
    </row>
    <row r="736" spans="2:6">
      <c r="B736" s="57"/>
      <c r="F736" s="57"/>
    </row>
    <row r="737" spans="2:6">
      <c r="B737" s="57"/>
      <c r="F737" s="57"/>
    </row>
    <row r="738" spans="2:6">
      <c r="B738" s="57"/>
      <c r="F738" s="57"/>
    </row>
    <row r="739" spans="2:6">
      <c r="B739" s="57"/>
      <c r="F739" s="57"/>
    </row>
    <row r="740" spans="2:6">
      <c r="B740" s="57"/>
      <c r="F740" s="57"/>
    </row>
    <row r="741" spans="2:6">
      <c r="B741" s="57"/>
      <c r="F741" s="57"/>
    </row>
    <row r="742" spans="2:6">
      <c r="B742" s="57"/>
      <c r="F742" s="57"/>
    </row>
    <row r="743" spans="2:6">
      <c r="B743" s="57"/>
      <c r="F743" s="57"/>
    </row>
    <row r="744" spans="2:6">
      <c r="B744" s="57"/>
      <c r="F744" s="57"/>
    </row>
    <row r="745" spans="2:6">
      <c r="B745" s="57"/>
      <c r="F745" s="57"/>
    </row>
    <row r="746" spans="2:6">
      <c r="B746" s="57"/>
      <c r="F746" s="57"/>
    </row>
    <row r="747" spans="2:6">
      <c r="B747" s="57"/>
      <c r="F747" s="57"/>
    </row>
    <row r="748" spans="2:6">
      <c r="B748" s="57"/>
      <c r="F748" s="57"/>
    </row>
    <row r="749" spans="2:6">
      <c r="B749" s="57"/>
      <c r="F749" s="57"/>
    </row>
    <row r="750" spans="2:6">
      <c r="B750" s="57"/>
      <c r="F750" s="57"/>
    </row>
    <row r="751" spans="2:6">
      <c r="B751" s="57"/>
      <c r="F751" s="57"/>
    </row>
    <row r="752" spans="2:6">
      <c r="B752" s="57"/>
      <c r="F752" s="57"/>
    </row>
    <row r="753" spans="2:6">
      <c r="B753" s="57"/>
      <c r="F753" s="57"/>
    </row>
    <row r="754" spans="2:6">
      <c r="B754" s="57"/>
      <c r="F754" s="57"/>
    </row>
    <row r="755" spans="2:6">
      <c r="B755" s="57"/>
      <c r="F755" s="57"/>
    </row>
    <row r="756" spans="2:6">
      <c r="B756" s="57"/>
      <c r="F756" s="57"/>
    </row>
    <row r="757" spans="2:6">
      <c r="B757" s="57"/>
      <c r="F757" s="57"/>
    </row>
    <row r="758" spans="2:6">
      <c r="B758" s="57"/>
      <c r="F758" s="57"/>
    </row>
    <row r="759" spans="2:6">
      <c r="B759" s="57"/>
      <c r="F759" s="57"/>
    </row>
    <row r="760" spans="2:6">
      <c r="B760" s="57"/>
      <c r="F760" s="57"/>
    </row>
    <row r="761" spans="2:6">
      <c r="B761" s="57"/>
      <c r="F761" s="57"/>
    </row>
    <row r="762" spans="2:6">
      <c r="B762" s="57"/>
      <c r="F762" s="57"/>
    </row>
    <row r="763" spans="2:6">
      <c r="B763" s="57"/>
      <c r="F763" s="57"/>
    </row>
    <row r="764" spans="2:6">
      <c r="B764" s="57"/>
      <c r="F764" s="57"/>
    </row>
    <row r="765" spans="2:6">
      <c r="B765" s="57"/>
      <c r="F765" s="57"/>
    </row>
    <row r="766" spans="2:6">
      <c r="B766" s="57"/>
      <c r="F766" s="57"/>
    </row>
    <row r="767" spans="2:6">
      <c r="B767" s="57"/>
      <c r="F767" s="57"/>
    </row>
    <row r="768" spans="2:6">
      <c r="B768" s="57"/>
      <c r="F768" s="57"/>
    </row>
    <row r="769" spans="2:6">
      <c r="B769" s="57"/>
      <c r="F769" s="57"/>
    </row>
    <row r="770" spans="2:6">
      <c r="B770" s="57"/>
      <c r="F770" s="57"/>
    </row>
    <row r="771" spans="2:6">
      <c r="B771" s="57"/>
      <c r="F771" s="57"/>
    </row>
    <row r="772" spans="2:6">
      <c r="B772" s="57"/>
      <c r="F772" s="57"/>
    </row>
    <row r="773" spans="2:6">
      <c r="B773" s="57"/>
      <c r="F773" s="57"/>
    </row>
    <row r="774" spans="2:6">
      <c r="B774" s="57"/>
      <c r="F774" s="57"/>
    </row>
    <row r="775" spans="2:6">
      <c r="B775" s="57"/>
      <c r="F775" s="57"/>
    </row>
    <row r="776" spans="2:6">
      <c r="B776" s="57"/>
      <c r="F776" s="57"/>
    </row>
    <row r="777" spans="2:6">
      <c r="B777" s="57"/>
      <c r="F777" s="57"/>
    </row>
    <row r="778" spans="2:6">
      <c r="B778" s="57"/>
      <c r="F778" s="57"/>
    </row>
    <row r="779" spans="2:6">
      <c r="B779" s="57"/>
      <c r="F779" s="57"/>
    </row>
    <row r="780" spans="2:6">
      <c r="B780" s="57"/>
      <c r="F780" s="57"/>
    </row>
    <row r="781" spans="2:6">
      <c r="B781" s="57"/>
      <c r="F781" s="57"/>
    </row>
    <row r="782" spans="2:6">
      <c r="B782" s="57"/>
      <c r="F782" s="57"/>
    </row>
    <row r="783" spans="2:6">
      <c r="B783" s="57"/>
      <c r="F783" s="57"/>
    </row>
    <row r="784" spans="2:6">
      <c r="B784" s="57"/>
      <c r="F784" s="57"/>
    </row>
    <row r="785" spans="2:6">
      <c r="B785" s="57"/>
      <c r="F785" s="57"/>
    </row>
    <row r="786" spans="2:6">
      <c r="B786" s="57"/>
      <c r="F786" s="57"/>
    </row>
    <row r="787" spans="2:6">
      <c r="B787" s="57"/>
      <c r="F787" s="57"/>
    </row>
    <row r="788" spans="2:6">
      <c r="B788" s="57"/>
      <c r="F788" s="57"/>
    </row>
    <row r="789" spans="2:6">
      <c r="B789" s="57"/>
      <c r="F789" s="57"/>
    </row>
    <row r="790" spans="2:6">
      <c r="B790" s="57"/>
      <c r="F790" s="57"/>
    </row>
    <row r="791" spans="2:6">
      <c r="B791" s="57"/>
      <c r="F791" s="57"/>
    </row>
    <row r="792" spans="2:6">
      <c r="B792" s="57"/>
      <c r="F792" s="57"/>
    </row>
    <row r="793" spans="2:6">
      <c r="B793" s="57"/>
      <c r="F793" s="57"/>
    </row>
    <row r="794" spans="2:6">
      <c r="B794" s="57"/>
      <c r="F794" s="57"/>
    </row>
    <row r="795" spans="2:6">
      <c r="B795" s="57"/>
      <c r="F795" s="57"/>
    </row>
    <row r="796" spans="2:6">
      <c r="B796" s="57"/>
      <c r="F796" s="57"/>
    </row>
    <row r="797" spans="2:6">
      <c r="B797" s="57"/>
      <c r="F797" s="57"/>
    </row>
    <row r="798" spans="2:6">
      <c r="B798" s="57"/>
      <c r="F798" s="57"/>
    </row>
    <row r="799" spans="2:6">
      <c r="B799" s="57"/>
      <c r="F799" s="57"/>
    </row>
    <row r="800" spans="2:6">
      <c r="B800" s="57"/>
      <c r="F800" s="57"/>
    </row>
    <row r="801" spans="2:6">
      <c r="B801" s="57"/>
      <c r="F801" s="57"/>
    </row>
    <row r="802" spans="2:6">
      <c r="B802" s="57"/>
      <c r="F802" s="57"/>
    </row>
    <row r="803" spans="2:6">
      <c r="B803" s="57"/>
      <c r="F803" s="57"/>
    </row>
    <row r="804" spans="2:6">
      <c r="B804" s="57"/>
      <c r="F804" s="57"/>
    </row>
    <row r="805" spans="2:6">
      <c r="B805" s="57"/>
      <c r="F805" s="57"/>
    </row>
    <row r="806" spans="2:6">
      <c r="B806" s="57"/>
      <c r="F806" s="57"/>
    </row>
    <row r="807" spans="2:6">
      <c r="B807" s="57"/>
      <c r="F807" s="57"/>
    </row>
    <row r="808" spans="2:6">
      <c r="B808" s="57"/>
      <c r="F808" s="57"/>
    </row>
    <row r="809" spans="2:6">
      <c r="B809" s="57"/>
      <c r="F809" s="57"/>
    </row>
    <row r="810" spans="2:6">
      <c r="B810" s="57"/>
      <c r="F810" s="57"/>
    </row>
    <row r="811" spans="2:6">
      <c r="B811" s="57"/>
      <c r="F811" s="57"/>
    </row>
    <row r="812" spans="2:6">
      <c r="B812" s="57"/>
      <c r="F812" s="57"/>
    </row>
    <row r="813" spans="2:6">
      <c r="B813" s="57"/>
      <c r="F813" s="57"/>
    </row>
    <row r="814" spans="2:6">
      <c r="B814" s="57"/>
      <c r="F814" s="57"/>
    </row>
    <row r="815" spans="2:6">
      <c r="B815" s="57"/>
      <c r="F815" s="57"/>
    </row>
    <row r="816" spans="2:6">
      <c r="B816" s="57"/>
      <c r="F816" s="57"/>
    </row>
    <row r="817" spans="2:6">
      <c r="B817" s="57"/>
      <c r="F817" s="57"/>
    </row>
    <row r="818" spans="2:6">
      <c r="B818" s="57"/>
      <c r="F818" s="57"/>
    </row>
    <row r="819" spans="2:6">
      <c r="B819" s="57"/>
      <c r="F819" s="57"/>
    </row>
    <row r="820" spans="2:6">
      <c r="B820" s="57"/>
      <c r="F820" s="57"/>
    </row>
    <row r="821" spans="2:6">
      <c r="B821" s="57"/>
      <c r="F821" s="57"/>
    </row>
    <row r="822" spans="2:6">
      <c r="B822" s="57"/>
      <c r="F822" s="57"/>
    </row>
    <row r="823" spans="2:6">
      <c r="B823" s="57"/>
      <c r="F823" s="57"/>
    </row>
    <row r="824" spans="2:6">
      <c r="B824" s="57"/>
      <c r="F824" s="57"/>
    </row>
    <row r="825" spans="2:6">
      <c r="B825" s="57"/>
      <c r="F825" s="57"/>
    </row>
    <row r="826" spans="2:6">
      <c r="B826" s="57"/>
      <c r="F826" s="57"/>
    </row>
    <row r="827" spans="2:6">
      <c r="B827" s="57"/>
      <c r="F827" s="57"/>
    </row>
    <row r="828" spans="2:6">
      <c r="B828" s="57"/>
      <c r="F828" s="57"/>
    </row>
    <row r="829" spans="2:6">
      <c r="B829" s="57"/>
      <c r="F829" s="57"/>
    </row>
    <row r="830" spans="2:6">
      <c r="B830" s="57"/>
      <c r="F830" s="57"/>
    </row>
    <row r="831" spans="2:6">
      <c r="B831" s="57"/>
      <c r="F831" s="57"/>
    </row>
    <row r="832" spans="2:6">
      <c r="B832" s="57"/>
      <c r="F832" s="57"/>
    </row>
  </sheetData>
  <phoneticPr fontId="8" type="noConversion"/>
  <hyperlinks>
    <hyperlink ref="P11" r:id="rId1" display="http://www.konkoly.hu/cgi-bin/IBVS?1231" xr:uid="{00000000-0004-0000-0100-000000000000}"/>
    <hyperlink ref="P12" r:id="rId2" display="http://www.konkoly.hu/cgi-bin/IBVS?1231" xr:uid="{00000000-0004-0000-0100-000001000000}"/>
    <hyperlink ref="P13" r:id="rId3" display="http://www.konkoly.hu/cgi-bin/IBVS?1231" xr:uid="{00000000-0004-0000-0100-000002000000}"/>
    <hyperlink ref="P14" r:id="rId4" display="http://www.konkoly.hu/cgi-bin/IBVS?1231" xr:uid="{00000000-0004-0000-0100-000003000000}"/>
    <hyperlink ref="P15" r:id="rId5" display="http://www.konkoly.hu/cgi-bin/IBVS?1881" xr:uid="{00000000-0004-0000-0100-000004000000}"/>
    <hyperlink ref="P16" r:id="rId6" display="http://www.konkoly.hu/cgi-bin/IBVS?1881" xr:uid="{00000000-0004-0000-0100-000005000000}"/>
    <hyperlink ref="P17" r:id="rId7" display="http://www.konkoly.hu/cgi-bin/IBVS?1881" xr:uid="{00000000-0004-0000-0100-000006000000}"/>
    <hyperlink ref="P18" r:id="rId8" display="http://www.konkoly.hu/cgi-bin/IBVS?1881" xr:uid="{00000000-0004-0000-0100-000007000000}"/>
    <hyperlink ref="P19" r:id="rId9" display="http://www.konkoly.hu/cgi-bin/IBVS?1881" xr:uid="{00000000-0004-0000-0100-000008000000}"/>
    <hyperlink ref="P20" r:id="rId10" display="http://www.konkoly.hu/cgi-bin/IBVS?1881" xr:uid="{00000000-0004-0000-0100-000009000000}"/>
    <hyperlink ref="P21" r:id="rId11" display="http://www.konkoly.hu/cgi-bin/IBVS?1881" xr:uid="{00000000-0004-0000-0100-00000A000000}"/>
    <hyperlink ref="P22" r:id="rId12" display="http://www.konkoly.hu/cgi-bin/IBVS?2099" xr:uid="{00000000-0004-0000-0100-00000B000000}"/>
    <hyperlink ref="P23" r:id="rId13" display="http://www.konkoly.hu/cgi-bin/IBVS?2099" xr:uid="{00000000-0004-0000-0100-00000C000000}"/>
    <hyperlink ref="P24" r:id="rId14" display="http://www.konkoly.hu/cgi-bin/IBVS?2099" xr:uid="{00000000-0004-0000-0100-00000D000000}"/>
    <hyperlink ref="P25" r:id="rId15" display="http://www.konkoly.hu/cgi-bin/IBVS?2099" xr:uid="{00000000-0004-0000-0100-00000E000000}"/>
    <hyperlink ref="P79" r:id="rId16" display="http://www.bav-astro.de/sfs/BAVM_link.php?BAVMnr=34" xr:uid="{00000000-0004-0000-0100-00000F000000}"/>
    <hyperlink ref="P80" r:id="rId17" display="http://www.bav-astro.de/sfs/BAVM_link.php?BAVMnr=34" xr:uid="{00000000-0004-0000-0100-000010000000}"/>
    <hyperlink ref="P95" r:id="rId18" display="http://www.bav-astro.de/sfs/BAVM_link.php?BAVMnr=52" xr:uid="{00000000-0004-0000-0100-000011000000}"/>
    <hyperlink ref="P97" r:id="rId19" display="http://www.bav-astro.de/sfs/BAVM_link.php?BAVMnr=56" xr:uid="{00000000-0004-0000-0100-000012000000}"/>
    <hyperlink ref="P98" r:id="rId20" display="http://www.bav-astro.de/sfs/BAVM_link.php?BAVMnr=56" xr:uid="{00000000-0004-0000-0100-000013000000}"/>
    <hyperlink ref="P100" r:id="rId21" display="http://www.bav-astro.de/sfs/BAVM_link.php?BAVMnr=56" xr:uid="{00000000-0004-0000-0100-000014000000}"/>
    <hyperlink ref="P102" r:id="rId22" display="http://www.bav-astro.de/sfs/BAVM_link.php?BAVMnr=56" xr:uid="{00000000-0004-0000-0100-000015000000}"/>
    <hyperlink ref="P103" r:id="rId23" display="http://www.bav-astro.de/sfs/BAVM_link.php?BAVMnr=56" xr:uid="{00000000-0004-0000-0100-000016000000}"/>
    <hyperlink ref="P104" r:id="rId24" display="http://www.bav-astro.de/sfs/BAVM_link.php?BAVMnr=56" xr:uid="{00000000-0004-0000-0100-000017000000}"/>
    <hyperlink ref="P106" r:id="rId25" display="http://www.bav-astro.de/sfs/BAVM_link.php?BAVMnr=59" xr:uid="{00000000-0004-0000-0100-000018000000}"/>
    <hyperlink ref="P107" r:id="rId26" display="http://www.bav-astro.de/sfs/BAVM_link.php?BAVMnr=60" xr:uid="{00000000-0004-0000-0100-000019000000}"/>
    <hyperlink ref="P108" r:id="rId27" display="http://www.bav-astro.de/sfs/BAVM_link.php?BAVMnr=60" xr:uid="{00000000-0004-0000-0100-00001A000000}"/>
    <hyperlink ref="P111" r:id="rId28" display="http://www.bav-astro.de/sfs/BAVM_link.php?BAVMnr=131" xr:uid="{00000000-0004-0000-0100-00001B000000}"/>
    <hyperlink ref="P30" r:id="rId29" display="http://www.konkoly.hu/cgi-bin/IBVS?5694" xr:uid="{00000000-0004-0000-0100-00001C000000}"/>
    <hyperlink ref="P31" r:id="rId30" display="http://www.bav-astro.de/sfs/BAVM_link.php?BAVMnr=178" xr:uid="{00000000-0004-0000-0100-00001D000000}"/>
    <hyperlink ref="P32" r:id="rId31" display="http://var.astro.cz/oejv/issues/oejv0074.pdf" xr:uid="{00000000-0004-0000-0100-00001E000000}"/>
    <hyperlink ref="P33" r:id="rId32" display="http://var.astro.cz/oejv/issues/oejv0074.pdf" xr:uid="{00000000-0004-0000-0100-00001F000000}"/>
    <hyperlink ref="P34" r:id="rId33" display="http://www.konkoly.hu/cgi-bin/IBVS?5960" xr:uid="{00000000-0004-0000-0100-000020000000}"/>
    <hyperlink ref="P112" r:id="rId34" display="http://www.bav-astro.de/sfs/BAVM_link.php?BAVMnr=225" xr:uid="{00000000-0004-0000-0100-000021000000}"/>
    <hyperlink ref="P113" r:id="rId35" display="http://www.bav-astro.de/sfs/BAVM_link.php?BAVMnr=225" xr:uid="{00000000-0004-0000-0100-000022000000}"/>
    <hyperlink ref="P35" r:id="rId36" display="http://www.konkoly.hu/cgi-bin/IBVS?6042" xr:uid="{00000000-0004-0000-0100-000023000000}"/>
    <hyperlink ref="P36" r:id="rId37" display="http://www.konkoly.hu/cgi-bin/IBVS?6114" xr:uid="{00000000-0004-0000-0100-000024000000}"/>
    <hyperlink ref="P37" r:id="rId38" display="http://www.bav-astro.de/sfs/BAVM_link.php?BAVMnr=238" xr:uid="{00000000-0004-0000-0100-000025000000}"/>
    <hyperlink ref="P38" r:id="rId39" display="http://www.bav-astro.de/sfs/BAVM_link.php?BAVMnr=238" xr:uid="{00000000-0004-0000-0100-000026000000}"/>
    <hyperlink ref="P39" r:id="rId40" display="http://var.astro.cz/oejv/issues/oejv0172.pdf" xr:uid="{00000000-0004-0000-0100-000027000000}"/>
    <hyperlink ref="P114" r:id="rId41" display="http://www.bav-astro.de/sfs/BAVM_link.php?BAVMnr=241" xr:uid="{00000000-0004-0000-0100-000028000000}"/>
    <hyperlink ref="P115" r:id="rId42" display="http://www.bav-astro.de/sfs/BAVM_link.php?BAVMnr=241" xr:uid="{00000000-0004-0000-0100-00002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2024-01-23T03:40:22Z</dcterms:modified>
</cp:coreProperties>
</file>