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364801F-3D03-4414-94BC-8A5E846FF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E52" i="1"/>
  <c r="F52" i="1" s="1"/>
  <c r="G52" i="1" s="1"/>
  <c r="K52" i="1" s="1"/>
  <c r="Q52" i="1"/>
  <c r="E53" i="1"/>
  <c r="F53" i="1" s="1"/>
  <c r="G53" i="1" s="1"/>
  <c r="K53" i="1" s="1"/>
  <c r="Q53" i="1"/>
  <c r="Q51" i="1"/>
  <c r="Q50" i="1"/>
  <c r="D9" i="1"/>
  <c r="C9" i="1"/>
  <c r="E23" i="1"/>
  <c r="F23" i="1"/>
  <c r="G23" i="1" s="1"/>
  <c r="K23" i="1" s="1"/>
  <c r="E35" i="1"/>
  <c r="F35" i="1"/>
  <c r="G35" i="1" s="1"/>
  <c r="K35" i="1" s="1"/>
  <c r="E39" i="1"/>
  <c r="F39" i="1"/>
  <c r="G39" i="1" s="1"/>
  <c r="K39" i="1" s="1"/>
  <c r="Q48" i="1"/>
  <c r="Q49" i="1"/>
  <c r="Q47" i="1"/>
  <c r="E51" i="1"/>
  <c r="F51" i="1" s="1"/>
  <c r="G51" i="1" s="1"/>
  <c r="K51" i="1" s="1"/>
  <c r="Q21" i="1"/>
  <c r="Q24" i="1"/>
  <c r="Q22" i="1"/>
  <c r="Q23" i="1"/>
  <c r="Q25" i="1"/>
  <c r="F16" i="1"/>
  <c r="F17" i="1" s="1"/>
  <c r="Q26" i="1"/>
  <c r="Q33" i="1"/>
  <c r="Q43" i="1"/>
  <c r="Q45" i="1"/>
  <c r="Q31" i="1"/>
  <c r="Q29" i="1"/>
  <c r="Q32" i="1"/>
  <c r="Q44" i="1"/>
  <c r="Q46" i="1"/>
  <c r="Q34" i="1"/>
  <c r="Q27" i="1"/>
  <c r="Q30" i="1"/>
  <c r="Q38" i="1"/>
  <c r="Q40" i="1"/>
  <c r="Q28" i="1"/>
  <c r="Q35" i="1"/>
  <c r="Q36" i="1"/>
  <c r="Q37" i="1"/>
  <c r="Q39" i="1"/>
  <c r="Q41" i="1"/>
  <c r="Q42" i="1"/>
  <c r="C17" i="1"/>
  <c r="E46" i="1"/>
  <c r="F46" i="1"/>
  <c r="G46" i="1" s="1"/>
  <c r="K46" i="1" s="1"/>
  <c r="E44" i="1"/>
  <c r="F44" i="1" s="1"/>
  <c r="G44" i="1" s="1"/>
  <c r="K44" i="1" s="1"/>
  <c r="E42" i="1"/>
  <c r="F42" i="1"/>
  <c r="G42" i="1" s="1"/>
  <c r="K42" i="1" s="1"/>
  <c r="E40" i="1"/>
  <c r="F40" i="1" s="1"/>
  <c r="G40" i="1" s="1"/>
  <c r="K40" i="1" s="1"/>
  <c r="E38" i="1"/>
  <c r="F38" i="1"/>
  <c r="G38" i="1" s="1"/>
  <c r="K38" i="1" s="1"/>
  <c r="E36" i="1"/>
  <c r="F36" i="1" s="1"/>
  <c r="G36" i="1" s="1"/>
  <c r="K36" i="1" s="1"/>
  <c r="E34" i="1"/>
  <c r="F34" i="1"/>
  <c r="G34" i="1" s="1"/>
  <c r="K34" i="1" s="1"/>
  <c r="E32" i="1"/>
  <c r="F32" i="1" s="1"/>
  <c r="G32" i="1" s="1"/>
  <c r="K32" i="1" s="1"/>
  <c r="E30" i="1"/>
  <c r="F30" i="1"/>
  <c r="G30" i="1" s="1"/>
  <c r="K30" i="1" s="1"/>
  <c r="E28" i="1"/>
  <c r="F28" i="1" s="1"/>
  <c r="G28" i="1" s="1"/>
  <c r="K28" i="1" s="1"/>
  <c r="E26" i="1"/>
  <c r="F26" i="1"/>
  <c r="G26" i="1" s="1"/>
  <c r="K26" i="1" s="1"/>
  <c r="E24" i="1"/>
  <c r="F24" i="1" s="1"/>
  <c r="G24" i="1" s="1"/>
  <c r="K24" i="1" s="1"/>
  <c r="E22" i="1"/>
  <c r="F22" i="1"/>
  <c r="G22" i="1" s="1"/>
  <c r="K22" i="1" s="1"/>
  <c r="E49" i="1"/>
  <c r="F49" i="1" s="1"/>
  <c r="G49" i="1" s="1"/>
  <c r="K49" i="1" s="1"/>
  <c r="E48" i="1"/>
  <c r="F48" i="1"/>
  <c r="G48" i="1" s="1"/>
  <c r="K48" i="1" s="1"/>
  <c r="E45" i="1"/>
  <c r="F45" i="1" s="1"/>
  <c r="G45" i="1" s="1"/>
  <c r="K45" i="1" s="1"/>
  <c r="E41" i="1"/>
  <c r="F41" i="1"/>
  <c r="G41" i="1" s="1"/>
  <c r="K41" i="1" s="1"/>
  <c r="E37" i="1"/>
  <c r="F37" i="1" s="1"/>
  <c r="G37" i="1" s="1"/>
  <c r="K37" i="1" s="1"/>
  <c r="E33" i="1"/>
  <c r="F33" i="1"/>
  <c r="G33" i="1" s="1"/>
  <c r="K33" i="1" s="1"/>
  <c r="E29" i="1"/>
  <c r="F29" i="1" s="1"/>
  <c r="G29" i="1" s="1"/>
  <c r="K29" i="1" s="1"/>
  <c r="E25" i="1"/>
  <c r="F25" i="1"/>
  <c r="G25" i="1" s="1"/>
  <c r="K25" i="1" s="1"/>
  <c r="E21" i="1"/>
  <c r="F21" i="1" s="1"/>
  <c r="G21" i="1" s="1"/>
  <c r="K21" i="1" s="1"/>
  <c r="E47" i="1"/>
  <c r="F47" i="1"/>
  <c r="G47" i="1" s="1"/>
  <c r="K47" i="1" s="1"/>
  <c r="E31" i="1"/>
  <c r="F31" i="1" s="1"/>
  <c r="G31" i="1" s="1"/>
  <c r="K31" i="1" s="1"/>
  <c r="E43" i="1"/>
  <c r="F43" i="1" s="1"/>
  <c r="G43" i="1" s="1"/>
  <c r="K43" i="1" s="1"/>
  <c r="E27" i="1"/>
  <c r="F27" i="1" s="1"/>
  <c r="G27" i="1" s="1"/>
  <c r="K27" i="1" s="1"/>
  <c r="E50" i="1"/>
  <c r="F50" i="1" s="1"/>
  <c r="G50" i="1" s="1"/>
  <c r="K50" i="1" s="1"/>
  <c r="C11" i="1"/>
  <c r="C12" i="1"/>
  <c r="O54" i="1" l="1"/>
  <c r="O53" i="1"/>
  <c r="O52" i="1"/>
  <c r="O46" i="1"/>
  <c r="O35" i="1"/>
  <c r="O28" i="1"/>
  <c r="O22" i="1"/>
  <c r="O25" i="1"/>
  <c r="O29" i="1"/>
  <c r="O40" i="1"/>
  <c r="O41" i="1"/>
  <c r="O26" i="1"/>
  <c r="O33" i="1"/>
  <c r="O44" i="1"/>
  <c r="C15" i="1"/>
  <c r="O42" i="1"/>
  <c r="O51" i="1"/>
  <c r="O24" i="1"/>
  <c r="O48" i="1"/>
  <c r="O27" i="1"/>
  <c r="O37" i="1"/>
  <c r="O45" i="1"/>
  <c r="O32" i="1"/>
  <c r="O36" i="1"/>
  <c r="O39" i="1"/>
  <c r="O47" i="1"/>
  <c r="O31" i="1"/>
  <c r="O30" i="1"/>
  <c r="O21" i="1"/>
  <c r="O23" i="1"/>
  <c r="O43" i="1"/>
  <c r="O34" i="1"/>
  <c r="O50" i="1"/>
  <c r="O49" i="1"/>
  <c r="O3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<sst xmlns="http://schemas.openxmlformats.org/spreadsheetml/2006/main" count="110" uniqueCount="56">
  <si>
    <t>JAVSO..47..105</t>
  </si>
  <si>
    <t>PE</t>
  </si>
  <si>
    <t>IBVS 6193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</si>
  <si>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</si>
  <si>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</si>
  <si>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</si>
  <si>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</si>
  <si>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</si>
  <si>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</si>
  <si>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</si>
  <si>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</si>
  <si>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</si>
  <si>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</si>
  <si>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</si>
  <si>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</si>
  <si>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</si>
  <si>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</si>
  <si>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</si>
  <si>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</si>
  <si>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</si>
  <si>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</si>
  <si>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</si>
  <si>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</si>
  <si>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</si>
  <si>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</si>
  <si>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</si>
  <si>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</si>
  <si>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</si>
  <si>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</si>
  <si>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</si>
  <si>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</si>
  <si>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</si>
  <si>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</si>
  <si>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</si>
  <si>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</si>
  <si>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</si>
  <si>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</si>
  <si>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</si>
  <si>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5616</t>
  </si>
  <si>
    <t>I</t>
  </si>
  <si>
    <t>IBVS 5645</t>
  </si>
  <si>
    <t>IBVS 5662</t>
  </si>
  <si>
    <t>II</t>
  </si>
  <si>
    <t>IBVS 5381 Eph.</t>
  </si>
  <si>
    <t>IBVS 5381</t>
  </si>
  <si>
    <t>EA</t>
  </si>
  <si>
    <t>IBVS 5583</t>
  </si>
  <si>
    <t>Add cycle</t>
  </si>
  <si>
    <t>Old Cycle</t>
  </si>
  <si>
    <t>IBVS 6042</t>
  </si>
  <si>
    <t>vis</t>
  </si>
  <si>
    <t>JBAV, 60</t>
  </si>
  <si>
    <t>JAVSO, 50, 133</t>
  </si>
  <si>
    <t>V0731 Cep / GSC 4288-0186</t>
  </si>
  <si>
    <t>JAAVSO 51, 134</t>
  </si>
  <si>
    <t>JAVSO..46…79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</si>
</sst>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5" fillId="0" borderId="0" xfId="0" applyFont="1">
      <alignment vertical="top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6" fillId="0" borderId="0" xfId="0" applyFont="1" applyAlignment="1">
      <alignment horizontal="left"/>
    </xf>
    <xf numFmtId="165" fontId="3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V0731 Cep - O-C Diagr.</a:t>
            </a:r>
          </a:p>
        </c:rich>
      </c:tx>
      <c:layout>
        <c:manualLayout>
          <c:xMode val="edge"/>
          <c:yMode val="edge"/>
          <c:x val="0.37894736842105264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117667333506626"/>
          <c:w val="0.8345864661654135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54-429F-9BC9-E66D692F1B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54-429F-9BC9-E66D692F1B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54-429F-9BC9-E66D692F1B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0.28147999999055173</c:v>
                </c:pt>
                <c:pt idx="1">
                  <c:v>0</c:v>
                </c:pt>
                <c:pt idx="2">
                  <c:v>5.5999999967752956E-3</c:v>
                </c:pt>
                <c:pt idx="3">
                  <c:v>0.27765999999974156</c:v>
                </c:pt>
                <c:pt idx="4">
                  <c:v>0.28306000000156928</c:v>
                </c:pt>
                <c:pt idx="5">
                  <c:v>0.21736000000237254</c:v>
                </c:pt>
                <c:pt idx="6">
                  <c:v>0.21736000000237254</c:v>
                </c:pt>
                <c:pt idx="7">
                  <c:v>-0.37714000000414671</c:v>
                </c:pt>
                <c:pt idx="8">
                  <c:v>-0.21538000000145985</c:v>
                </c:pt>
                <c:pt idx="9">
                  <c:v>-0.21508000000176253</c:v>
                </c:pt>
                <c:pt idx="10">
                  <c:v>-0.214879999999539</c:v>
                </c:pt>
                <c:pt idx="11">
                  <c:v>-0.21448000000236789</c:v>
                </c:pt>
                <c:pt idx="12">
                  <c:v>5.5479999995441176E-2</c:v>
                </c:pt>
                <c:pt idx="13">
                  <c:v>5.5479999995441176E-2</c:v>
                </c:pt>
                <c:pt idx="14">
                  <c:v>5.7179999996151309E-2</c:v>
                </c:pt>
                <c:pt idx="15">
                  <c:v>0.9238199999963399</c:v>
                </c:pt>
                <c:pt idx="16">
                  <c:v>-0.80608000000211177</c:v>
                </c:pt>
                <c:pt idx="17">
                  <c:v>-1.3006600000007893</c:v>
                </c:pt>
                <c:pt idx="18">
                  <c:v>-0.60231999999814434</c:v>
                </c:pt>
                <c:pt idx="19">
                  <c:v>-0.43576000000757631</c:v>
                </c:pt>
                <c:pt idx="20">
                  <c:v>-0.59924000000319211</c:v>
                </c:pt>
                <c:pt idx="21">
                  <c:v>-0.16572000000451226</c:v>
                </c:pt>
                <c:pt idx="22">
                  <c:v>4.5699999995122198E-2</c:v>
                </c:pt>
                <c:pt idx="23">
                  <c:v>4.5699999995122198E-2</c:v>
                </c:pt>
                <c:pt idx="24">
                  <c:v>0.20695999999588821</c:v>
                </c:pt>
                <c:pt idx="25">
                  <c:v>0.20695999999588821</c:v>
                </c:pt>
                <c:pt idx="26">
                  <c:v>-0.27623999999923399</c:v>
                </c:pt>
                <c:pt idx="27">
                  <c:v>-1.3023600000087754</c:v>
                </c:pt>
                <c:pt idx="28">
                  <c:v>0.83917999999539461</c:v>
                </c:pt>
                <c:pt idx="29">
                  <c:v>-0.25583999999798834</c:v>
                </c:pt>
                <c:pt idx="30">
                  <c:v>-0.91376000000309432</c:v>
                </c:pt>
                <c:pt idx="31">
                  <c:v>0.59243999999307562</c:v>
                </c:pt>
                <c:pt idx="32">
                  <c:v>-0.99092000000382541</c:v>
                </c:pt>
                <c:pt idx="33">
                  <c:v>-0.78520000000571599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54-429F-9BC9-E66D692F1B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54-429F-9BC9-E66D692F1B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54-429F-9BC9-E66D692F1B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4.4999999999999997E-3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1.4E-3</c:v>
                  </c:pt>
                  <c:pt idx="4">
                    <c:v>1.4E-3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2.8E-3</c:v>
                  </c:pt>
                  <c:pt idx="9">
                    <c:v>5.9999999999999995E-4</c:v>
                  </c:pt>
                  <c:pt idx="10">
                    <c:v>1.9E-3</c:v>
                  </c:pt>
                  <c:pt idx="11">
                    <c:v>2.8E-3</c:v>
                  </c:pt>
                  <c:pt idx="12">
                    <c:v>1.2999999999999999E-3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1.1999999999999999E-3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5.0000000000000001E-4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2.8E-3</c:v>
                  </c:pt>
                  <c:pt idx="32">
                    <c:v>1E-4</c:v>
                  </c:pt>
                  <c:pt idx="3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54-429F-9BC9-E66D692F1B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-13.5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35.5</c:v>
                </c:pt>
                <c:pt idx="6">
                  <c:v>35.5</c:v>
                </c:pt>
                <c:pt idx="7">
                  <c:v>48</c:v>
                </c:pt>
                <c:pt idx="8">
                  <c:v>48.5</c:v>
                </c:pt>
                <c:pt idx="9">
                  <c:v>48.5</c:v>
                </c:pt>
                <c:pt idx="10">
                  <c:v>48.5</c:v>
                </c:pt>
                <c:pt idx="11">
                  <c:v>48.5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51</c:v>
                </c:pt>
                <c:pt idx="16">
                  <c:v>61</c:v>
                </c:pt>
                <c:pt idx="17">
                  <c:v>67</c:v>
                </c:pt>
                <c:pt idx="18">
                  <c:v>96.5</c:v>
                </c:pt>
                <c:pt idx="19">
                  <c:v>97</c:v>
                </c:pt>
                <c:pt idx="20">
                  <c:v>110.5</c:v>
                </c:pt>
                <c:pt idx="21">
                  <c:v>111.5</c:v>
                </c:pt>
                <c:pt idx="22">
                  <c:v>175</c:v>
                </c:pt>
                <c:pt idx="23">
                  <c:v>175</c:v>
                </c:pt>
                <c:pt idx="24">
                  <c:v>175.5</c:v>
                </c:pt>
                <c:pt idx="25">
                  <c:v>175.5</c:v>
                </c:pt>
                <c:pt idx="26">
                  <c:v>650.5</c:v>
                </c:pt>
                <c:pt idx="27">
                  <c:v>662</c:v>
                </c:pt>
                <c:pt idx="28">
                  <c:v>849</c:v>
                </c:pt>
                <c:pt idx="29">
                  <c:v>965.5</c:v>
                </c:pt>
                <c:pt idx="30">
                  <c:v>1027</c:v>
                </c:pt>
                <c:pt idx="31">
                  <c:v>1149.5</c:v>
                </c:pt>
                <c:pt idx="32">
                  <c:v>1244</c:v>
                </c:pt>
                <c:pt idx="33">
                  <c:v>1307.5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-6.2891579491811497E-2</c:v>
                </c:pt>
                <c:pt idx="1">
                  <c:v>-6.7215722378812376E-2</c:v>
                </c:pt>
                <c:pt idx="2">
                  <c:v>-6.7215722378812376E-2</c:v>
                </c:pt>
                <c:pt idx="3">
                  <c:v>-6.7375875819071673E-2</c:v>
                </c:pt>
                <c:pt idx="4">
                  <c:v>-6.7375875819071673E-2</c:v>
                </c:pt>
                <c:pt idx="5">
                  <c:v>-7.8586616637222093E-2</c:v>
                </c:pt>
                <c:pt idx="6">
                  <c:v>-7.8586616637222093E-2</c:v>
                </c:pt>
                <c:pt idx="7">
                  <c:v>-8.259045264370439E-2</c:v>
                </c:pt>
                <c:pt idx="8">
                  <c:v>-8.2750606083963688E-2</c:v>
                </c:pt>
                <c:pt idx="9">
                  <c:v>-8.2750606083963688E-2</c:v>
                </c:pt>
                <c:pt idx="10">
                  <c:v>-8.2750606083963688E-2</c:v>
                </c:pt>
                <c:pt idx="11">
                  <c:v>-8.2750606083963688E-2</c:v>
                </c:pt>
                <c:pt idx="12">
                  <c:v>-8.2910759524222971E-2</c:v>
                </c:pt>
                <c:pt idx="13">
                  <c:v>-8.2910759524222971E-2</c:v>
                </c:pt>
                <c:pt idx="14">
                  <c:v>-8.2910759524222971E-2</c:v>
                </c:pt>
                <c:pt idx="15">
                  <c:v>-8.3551373285260147E-2</c:v>
                </c:pt>
                <c:pt idx="16">
                  <c:v>-8.6754442090445985E-2</c:v>
                </c:pt>
                <c:pt idx="17">
                  <c:v>-8.8676283373557485E-2</c:v>
                </c:pt>
                <c:pt idx="18">
                  <c:v>-9.8125336348855702E-2</c:v>
                </c:pt>
                <c:pt idx="19">
                  <c:v>-9.8285489789114999E-2</c:v>
                </c:pt>
                <c:pt idx="20">
                  <c:v>-0.10260963267611588</c:v>
                </c:pt>
                <c:pt idx="21">
                  <c:v>-0.10292993955663446</c:v>
                </c:pt>
                <c:pt idx="22">
                  <c:v>-0.12326942646956453</c:v>
                </c:pt>
                <c:pt idx="23">
                  <c:v>-0.12326942646956453</c:v>
                </c:pt>
                <c:pt idx="24">
                  <c:v>-0.12342957990982382</c:v>
                </c:pt>
                <c:pt idx="25">
                  <c:v>-0.12342957990982382</c:v>
                </c:pt>
                <c:pt idx="26">
                  <c:v>-0.27557534815615109</c:v>
                </c:pt>
                <c:pt idx="27">
                  <c:v>-0.27925887728211485</c:v>
                </c:pt>
                <c:pt idx="28">
                  <c:v>-0.33915626393908993</c:v>
                </c:pt>
                <c:pt idx="29">
                  <c:v>-0.37647201551950493</c:v>
                </c:pt>
                <c:pt idx="30">
                  <c:v>-0.39617088867139783</c:v>
                </c:pt>
                <c:pt idx="31">
                  <c:v>-0.4354084815349244</c:v>
                </c:pt>
                <c:pt idx="32">
                  <c:v>-0.46567748174393053</c:v>
                </c:pt>
                <c:pt idx="33">
                  <c:v>-0.48601696865686062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54-429F-9BC9-E66D692F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12864"/>
        <c:axId val="1"/>
      </c:scatterChart>
      <c:valAx>
        <c:axId val="839412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12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BFCFFA8-62CB-788E-3BB2-A8F745123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8"/>
  <sheetViews>
    <sheetView tabSelected="1" workbookViewId="0">
      <pane xSplit="14" ySplit="22" topLeftCell="O34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6" customWidth="1"/>
    <col min="2" max="2" width="4.71093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x14ac:dyDescent="0.2">
      <c r="A2" t="s">
        <v>27</v>
      </c>
      <c r="B2" t="s">
        <v>45</v>
      </c>
      <c r="C2" s="3"/>
      <c r="D2" s="3"/>
    </row>
    <row r="3" spans="1:6" ht="13.5" thickBot="1" x14ac:dyDescent="0.25"/>
    <row r="4" spans="1:6" ht="13.5" thickBot="1" x14ac:dyDescent="0.25">
      <c r="A4" s="32" t="s">
        <v>43</v>
      </c>
      <c r="C4" s="30">
        <v>52591.276100000003</v>
      </c>
      <c r="D4" s="31">
        <v>5.6350800000000003</v>
      </c>
    </row>
    <row r="5" spans="1:6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52591.276100000003</v>
      </c>
    </row>
    <row r="8" spans="1:6" x14ac:dyDescent="0.2">
      <c r="A8" t="s">
        <v>7</v>
      </c>
      <c r="C8">
        <v>5.6350800000000003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INTERCEPT(INDIRECT($D$9):G990,INDIRECT($C$9):F990)</f>
        <v>-6.7215722378812376E-2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SLOPE(INDIRECT($D$9):G990,INDIRECT($C$9):F990)</f>
        <v>-3.2030688051858374E-4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(C7+C11)+(C8+C12)*INT(MAX(F21:F3531))</f>
        <v>59955.839803184783</v>
      </c>
      <c r="E15" s="14" t="s">
        <v>47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5.6347596931194817</v>
      </c>
      <c r="E16" s="14" t="s">
        <v>34</v>
      </c>
      <c r="F16" s="15">
        <f ca="1">NOW()+15018.5+$C$5/24</f>
        <v>60332.73195833333</v>
      </c>
    </row>
    <row r="17" spans="1:17" ht="13.5" thickBot="1" x14ac:dyDescent="0.25">
      <c r="A17" s="14" t="s">
        <v>31</v>
      </c>
      <c r="B17" s="10"/>
      <c r="C17" s="10">
        <f>COUNT(C21:C2189)</f>
        <v>34</v>
      </c>
      <c r="E17" s="14" t="s">
        <v>48</v>
      </c>
      <c r="F17" s="15">
        <f ca="1">ROUND(2*(F16-$C$7)/$C$8,0)/2+F15</f>
        <v>1375</v>
      </c>
    </row>
    <row r="18" spans="1:17" ht="14.25" thickTop="1" thickBot="1" x14ac:dyDescent="0.25">
      <c r="A18" s="16" t="s">
        <v>9</v>
      </c>
      <c r="B18" s="10"/>
      <c r="C18" s="19">
        <f ca="1">+C15</f>
        <v>59955.839803184783</v>
      </c>
      <c r="D18" s="20">
        <f ca="1">+C16</f>
        <v>5.6347596931194817</v>
      </c>
      <c r="E18" s="14" t="s">
        <v>35</v>
      </c>
      <c r="F18" s="23">
        <f ca="1">ROUND(2*(F16-$C$15)/$C$16,0)/2+F15</f>
        <v>68</v>
      </c>
    </row>
    <row r="19" spans="1:17" ht="13.5" thickTop="1" x14ac:dyDescent="0.2">
      <c r="E19" s="14" t="s">
        <v>36</v>
      </c>
      <c r="F19" s="18">
        <f ca="1">+$C$15+$C$16*F18-15018.5-$C$5/24</f>
        <v>45320.899295650241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</v>
      </c>
      <c r="I20" s="7" t="s">
        <v>50</v>
      </c>
      <c r="J20" s="7" t="s">
        <v>1</v>
      </c>
      <c r="K20" s="7" t="s">
        <v>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29" t="s">
        <v>44</v>
      </c>
      <c r="B21" s="35" t="s">
        <v>42</v>
      </c>
      <c r="C21" s="29">
        <v>52515.483999999997</v>
      </c>
      <c r="D21" s="29">
        <v>4.4999999999999997E-3</v>
      </c>
      <c r="E21">
        <f t="shared" ref="E21:E49" si="0">+(C21-C$7)/C$8</f>
        <v>-13.450048623978013</v>
      </c>
      <c r="F21">
        <f t="shared" ref="F21:F51" si="1">ROUND(2*E21,0)/2</f>
        <v>-13.5</v>
      </c>
      <c r="G21">
        <f t="shared" ref="G21:G49" si="2">+C21-(C$7+F21*C$8)</f>
        <v>0.28147999999055173</v>
      </c>
      <c r="K21">
        <f t="shared" ref="K21:K49" si="3">+G21</f>
        <v>0.28147999999055173</v>
      </c>
      <c r="O21">
        <f t="shared" ref="O21:O49" ca="1" si="4">+C$11+C$12*$F21</f>
        <v>-6.2891579491811497E-2</v>
      </c>
      <c r="Q21" s="2">
        <f t="shared" ref="Q21:Q49" si="5">+C21-15018.5</f>
        <v>37496.983999999997</v>
      </c>
    </row>
    <row r="22" spans="1:17" x14ac:dyDescent="0.2">
      <c r="A22" s="36" t="s">
        <v>44</v>
      </c>
      <c r="B22" s="37" t="s">
        <v>39</v>
      </c>
      <c r="C22" s="26">
        <v>52591.276100000003</v>
      </c>
      <c r="D22" s="26">
        <v>1E-4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si="3"/>
        <v>0</v>
      </c>
      <c r="O22">
        <f t="shared" ca="1" si="4"/>
        <v>-6.7215722378812376E-2</v>
      </c>
      <c r="Q22" s="2">
        <f t="shared" si="5"/>
        <v>37572.776100000003</v>
      </c>
    </row>
    <row r="23" spans="1:17" x14ac:dyDescent="0.2">
      <c r="A23" s="29" t="s">
        <v>44</v>
      </c>
      <c r="B23" s="35" t="s">
        <v>39</v>
      </c>
      <c r="C23" s="29">
        <v>52591.2817</v>
      </c>
      <c r="D23" s="29">
        <v>1E-4</v>
      </c>
      <c r="E23">
        <f t="shared" si="0"/>
        <v>9.9377471070069903E-4</v>
      </c>
      <c r="F23">
        <f t="shared" si="1"/>
        <v>0</v>
      </c>
      <c r="G23">
        <f t="shared" si="2"/>
        <v>5.5999999967752956E-3</v>
      </c>
      <c r="K23">
        <f t="shared" si="3"/>
        <v>5.5999999967752956E-3</v>
      </c>
      <c r="O23">
        <f t="shared" ca="1" si="4"/>
        <v>-6.7215722378812376E-2</v>
      </c>
      <c r="Q23" s="2">
        <f t="shared" si="5"/>
        <v>37572.7817</v>
      </c>
    </row>
    <row r="24" spans="1:17" x14ac:dyDescent="0.2">
      <c r="A24" s="36" t="s">
        <v>44</v>
      </c>
      <c r="B24" s="37" t="s">
        <v>42</v>
      </c>
      <c r="C24" s="26">
        <v>52594.371299999999</v>
      </c>
      <c r="D24" s="26">
        <v>1.4E-3</v>
      </c>
      <c r="E24">
        <f t="shared" si="0"/>
        <v>0.54927347970146145</v>
      </c>
      <c r="F24">
        <f t="shared" si="1"/>
        <v>0.5</v>
      </c>
      <c r="G24">
        <f t="shared" si="2"/>
        <v>0.27765999999974156</v>
      </c>
      <c r="K24">
        <f t="shared" si="3"/>
        <v>0.27765999999974156</v>
      </c>
      <c r="O24">
        <f t="shared" ca="1" si="4"/>
        <v>-6.7375875819071673E-2</v>
      </c>
      <c r="Q24" s="2">
        <f t="shared" si="5"/>
        <v>37575.871299999999</v>
      </c>
    </row>
    <row r="25" spans="1:17" x14ac:dyDescent="0.2">
      <c r="A25" s="29" t="s">
        <v>44</v>
      </c>
      <c r="B25" s="35" t="s">
        <v>42</v>
      </c>
      <c r="C25" s="29">
        <v>52594.376700000001</v>
      </c>
      <c r="D25" s="29">
        <v>1.4E-3</v>
      </c>
      <c r="E25">
        <f t="shared" si="0"/>
        <v>0.55023176245908478</v>
      </c>
      <c r="F25">
        <f t="shared" si="1"/>
        <v>0.5</v>
      </c>
      <c r="G25">
        <f t="shared" si="2"/>
        <v>0.28306000000156928</v>
      </c>
      <c r="K25">
        <f t="shared" si="3"/>
        <v>0.28306000000156928</v>
      </c>
      <c r="O25">
        <f t="shared" ca="1" si="4"/>
        <v>-6.7375875819071673E-2</v>
      </c>
      <c r="Q25" s="2">
        <f t="shared" si="5"/>
        <v>37575.876700000001</v>
      </c>
    </row>
    <row r="26" spans="1:17" x14ac:dyDescent="0.2">
      <c r="A26" s="26" t="s">
        <v>38</v>
      </c>
      <c r="B26" s="27" t="s">
        <v>39</v>
      </c>
      <c r="C26" s="28">
        <v>52791.538800000002</v>
      </c>
      <c r="D26" s="28">
        <v>2.9999999999999997E-4</v>
      </c>
      <c r="E26">
        <f t="shared" si="0"/>
        <v>35.538572655578854</v>
      </c>
      <c r="F26">
        <f t="shared" si="1"/>
        <v>35.5</v>
      </c>
      <c r="G26">
        <f t="shared" si="2"/>
        <v>0.21736000000237254</v>
      </c>
      <c r="K26">
        <f t="shared" si="3"/>
        <v>0.21736000000237254</v>
      </c>
      <c r="O26">
        <f t="shared" ca="1" si="4"/>
        <v>-7.8586616637222093E-2</v>
      </c>
      <c r="Q26" s="2">
        <f t="shared" si="5"/>
        <v>37773.038800000002</v>
      </c>
    </row>
    <row r="27" spans="1:17" x14ac:dyDescent="0.2">
      <c r="A27" s="36" t="s">
        <v>38</v>
      </c>
      <c r="B27" s="27" t="s">
        <v>39</v>
      </c>
      <c r="C27" s="28">
        <v>52791.538800000002</v>
      </c>
      <c r="D27" s="28">
        <v>2.9999999999999997E-4</v>
      </c>
      <c r="E27">
        <f t="shared" si="0"/>
        <v>35.538572655578854</v>
      </c>
      <c r="F27">
        <f t="shared" si="1"/>
        <v>35.5</v>
      </c>
      <c r="G27">
        <f t="shared" si="2"/>
        <v>0.21736000000237254</v>
      </c>
      <c r="K27">
        <f t="shared" si="3"/>
        <v>0.21736000000237254</v>
      </c>
      <c r="O27">
        <f t="shared" ca="1" si="4"/>
        <v>-7.8586616637222093E-2</v>
      </c>
      <c r="Q27" s="2">
        <f t="shared" si="5"/>
        <v>37773.038800000002</v>
      </c>
    </row>
    <row r="28" spans="1:17" x14ac:dyDescent="0.2">
      <c r="A28" t="s">
        <v>38</v>
      </c>
      <c r="B28" s="33" t="s">
        <v>42</v>
      </c>
      <c r="C28" s="34">
        <v>52861.382799999999</v>
      </c>
      <c r="D28" s="34">
        <v>2.9999999999999997E-4</v>
      </c>
      <c r="E28">
        <f t="shared" si="0"/>
        <v>47.933072822390564</v>
      </c>
      <c r="F28">
        <f t="shared" si="1"/>
        <v>48</v>
      </c>
      <c r="G28">
        <f t="shared" si="2"/>
        <v>-0.37714000000414671</v>
      </c>
      <c r="K28">
        <f t="shared" si="3"/>
        <v>-0.37714000000414671</v>
      </c>
      <c r="O28">
        <f t="shared" ca="1" si="4"/>
        <v>-8.259045264370439E-2</v>
      </c>
      <c r="Q28" s="2">
        <f t="shared" si="5"/>
        <v>37842.882799999999</v>
      </c>
    </row>
    <row r="29" spans="1:17" x14ac:dyDescent="0.2">
      <c r="A29" t="s">
        <v>46</v>
      </c>
      <c r="B29" s="33" t="s">
        <v>39</v>
      </c>
      <c r="C29" s="34">
        <v>52864.362099999998</v>
      </c>
      <c r="D29" s="34">
        <v>2.8E-3</v>
      </c>
      <c r="E29">
        <f t="shared" si="0"/>
        <v>48.461778714764598</v>
      </c>
      <c r="F29">
        <f t="shared" si="1"/>
        <v>48.5</v>
      </c>
      <c r="G29">
        <f t="shared" si="2"/>
        <v>-0.21538000000145985</v>
      </c>
      <c r="K29">
        <f t="shared" si="3"/>
        <v>-0.21538000000145985</v>
      </c>
      <c r="O29">
        <f t="shared" ca="1" si="4"/>
        <v>-8.2750606083963688E-2</v>
      </c>
      <c r="Q29" s="2">
        <f t="shared" si="5"/>
        <v>37845.862099999998</v>
      </c>
    </row>
    <row r="30" spans="1:17" x14ac:dyDescent="0.2">
      <c r="A30" t="s">
        <v>38</v>
      </c>
      <c r="B30" s="33" t="s">
        <v>39</v>
      </c>
      <c r="C30" s="34">
        <v>52864.362399999998</v>
      </c>
      <c r="D30" s="34">
        <v>5.9999999999999995E-4</v>
      </c>
      <c r="E30">
        <f t="shared" si="0"/>
        <v>48.461831952695505</v>
      </c>
      <c r="F30">
        <f t="shared" si="1"/>
        <v>48.5</v>
      </c>
      <c r="G30">
        <f t="shared" si="2"/>
        <v>-0.21508000000176253</v>
      </c>
      <c r="K30">
        <f t="shared" si="3"/>
        <v>-0.21508000000176253</v>
      </c>
      <c r="O30">
        <f t="shared" ca="1" si="4"/>
        <v>-8.2750606083963688E-2</v>
      </c>
      <c r="Q30" s="2">
        <f t="shared" si="5"/>
        <v>37845.862399999998</v>
      </c>
    </row>
    <row r="31" spans="1:17" x14ac:dyDescent="0.2">
      <c r="A31" t="s">
        <v>46</v>
      </c>
      <c r="B31" s="33" t="s">
        <v>39</v>
      </c>
      <c r="C31" s="34">
        <v>52864.3626</v>
      </c>
      <c r="D31" s="34">
        <v>1.9E-3</v>
      </c>
      <c r="E31">
        <f t="shared" si="0"/>
        <v>48.461867444649869</v>
      </c>
      <c r="F31">
        <f t="shared" si="1"/>
        <v>48.5</v>
      </c>
      <c r="G31">
        <f t="shared" si="2"/>
        <v>-0.214879999999539</v>
      </c>
      <c r="K31">
        <f t="shared" si="3"/>
        <v>-0.214879999999539</v>
      </c>
      <c r="O31">
        <f t="shared" ca="1" si="4"/>
        <v>-8.2750606083963688E-2</v>
      </c>
      <c r="Q31" s="2">
        <f t="shared" si="5"/>
        <v>37845.8626</v>
      </c>
    </row>
    <row r="32" spans="1:17" x14ac:dyDescent="0.2">
      <c r="A32" t="s">
        <v>46</v>
      </c>
      <c r="B32" s="33" t="s">
        <v>39</v>
      </c>
      <c r="C32" s="34">
        <v>52864.362999999998</v>
      </c>
      <c r="D32" s="34">
        <v>2.8E-3</v>
      </c>
      <c r="E32">
        <f t="shared" si="0"/>
        <v>48.461938428557318</v>
      </c>
      <c r="F32">
        <f t="shared" si="1"/>
        <v>48.5</v>
      </c>
      <c r="G32">
        <f t="shared" si="2"/>
        <v>-0.21448000000236789</v>
      </c>
      <c r="K32">
        <f t="shared" si="3"/>
        <v>-0.21448000000236789</v>
      </c>
      <c r="O32">
        <f t="shared" ca="1" si="4"/>
        <v>-8.2750606083963688E-2</v>
      </c>
      <c r="Q32" s="2">
        <f t="shared" si="5"/>
        <v>37845.862999999998</v>
      </c>
    </row>
    <row r="33" spans="1:17" x14ac:dyDescent="0.2">
      <c r="A33" s="26" t="s">
        <v>40</v>
      </c>
      <c r="B33" s="27" t="s">
        <v>39</v>
      </c>
      <c r="C33" s="28">
        <v>52867.450499999999</v>
      </c>
      <c r="D33" s="28">
        <v>1.2999999999999999E-3</v>
      </c>
      <c r="E33">
        <f t="shared" si="0"/>
        <v>49.009845468031727</v>
      </c>
      <c r="F33">
        <f t="shared" si="1"/>
        <v>49</v>
      </c>
      <c r="G33">
        <f t="shared" si="2"/>
        <v>5.5479999995441176E-2</v>
      </c>
      <c r="K33">
        <f t="shared" si="3"/>
        <v>5.5479999995441176E-2</v>
      </c>
      <c r="O33">
        <f t="shared" ca="1" si="4"/>
        <v>-8.2910759524222971E-2</v>
      </c>
      <c r="Q33" s="2">
        <f t="shared" si="5"/>
        <v>37848.950499999999</v>
      </c>
    </row>
    <row r="34" spans="1:17" x14ac:dyDescent="0.2">
      <c r="A34" t="s">
        <v>40</v>
      </c>
      <c r="B34" s="33" t="s">
        <v>39</v>
      </c>
      <c r="C34" s="34">
        <v>52867.450499999999</v>
      </c>
      <c r="D34" s="34">
        <v>1.2999999999999999E-3</v>
      </c>
      <c r="E34">
        <f t="shared" si="0"/>
        <v>49.009845468031727</v>
      </c>
      <c r="F34">
        <f t="shared" si="1"/>
        <v>49</v>
      </c>
      <c r="G34">
        <f t="shared" si="2"/>
        <v>5.5479999995441176E-2</v>
      </c>
      <c r="K34">
        <f t="shared" si="3"/>
        <v>5.5479999995441176E-2</v>
      </c>
      <c r="O34">
        <f t="shared" ca="1" si="4"/>
        <v>-8.2910759524222971E-2</v>
      </c>
      <c r="Q34" s="2">
        <f t="shared" si="5"/>
        <v>37848.950499999999</v>
      </c>
    </row>
    <row r="35" spans="1:17" x14ac:dyDescent="0.2">
      <c r="A35" t="s">
        <v>38</v>
      </c>
      <c r="B35" s="33" t="s">
        <v>42</v>
      </c>
      <c r="C35" s="34">
        <v>52867.4522</v>
      </c>
      <c r="D35" s="34">
        <v>1.4E-3</v>
      </c>
      <c r="E35">
        <f t="shared" si="0"/>
        <v>49.01014714964063</v>
      </c>
      <c r="F35">
        <f t="shared" si="1"/>
        <v>49</v>
      </c>
      <c r="G35">
        <f t="shared" si="2"/>
        <v>5.7179999996151309E-2</v>
      </c>
      <c r="K35">
        <f t="shared" si="3"/>
        <v>5.7179999996151309E-2</v>
      </c>
      <c r="O35">
        <f t="shared" ca="1" si="4"/>
        <v>-8.2910759524222971E-2</v>
      </c>
      <c r="Q35" s="2">
        <f t="shared" si="5"/>
        <v>37848.9522</v>
      </c>
    </row>
    <row r="36" spans="1:17" x14ac:dyDescent="0.2">
      <c r="A36" t="s">
        <v>38</v>
      </c>
      <c r="B36" s="33" t="s">
        <v>42</v>
      </c>
      <c r="C36" s="34">
        <v>52879.589</v>
      </c>
      <c r="D36" s="34">
        <v>1.1999999999999999E-3</v>
      </c>
      <c r="E36">
        <f t="shared" si="0"/>
        <v>51.163940884600954</v>
      </c>
      <c r="F36">
        <f t="shared" si="1"/>
        <v>51</v>
      </c>
      <c r="G36">
        <f t="shared" si="2"/>
        <v>0.9238199999963399</v>
      </c>
      <c r="K36">
        <f t="shared" si="3"/>
        <v>0.9238199999963399</v>
      </c>
      <c r="O36">
        <f t="shared" ca="1" si="4"/>
        <v>-8.3551373285260147E-2</v>
      </c>
      <c r="Q36" s="2">
        <f t="shared" si="5"/>
        <v>37861.089</v>
      </c>
    </row>
    <row r="37" spans="1:17" x14ac:dyDescent="0.2">
      <c r="A37" t="s">
        <v>38</v>
      </c>
      <c r="B37" s="33" t="s">
        <v>42</v>
      </c>
      <c r="C37" s="34">
        <v>52934.209900000002</v>
      </c>
      <c r="D37" s="34">
        <v>5.0000000000000001E-4</v>
      </c>
      <c r="E37">
        <f t="shared" si="0"/>
        <v>60.856953228702849</v>
      </c>
      <c r="F37">
        <f t="shared" si="1"/>
        <v>61</v>
      </c>
      <c r="G37">
        <f t="shared" si="2"/>
        <v>-0.80608000000211177</v>
      </c>
      <c r="K37">
        <f t="shared" si="3"/>
        <v>-0.80608000000211177</v>
      </c>
      <c r="O37">
        <f t="shared" ca="1" si="4"/>
        <v>-8.6754442090445985E-2</v>
      </c>
      <c r="Q37" s="2">
        <f t="shared" si="5"/>
        <v>37915.709900000002</v>
      </c>
    </row>
    <row r="38" spans="1:17" x14ac:dyDescent="0.2">
      <c r="A38" t="s">
        <v>38</v>
      </c>
      <c r="B38" s="33" t="s">
        <v>39</v>
      </c>
      <c r="C38" s="34">
        <v>52967.525800000003</v>
      </c>
      <c r="D38" s="34">
        <v>4.0000000000000002E-4</v>
      </c>
      <c r="E38">
        <f t="shared" si="0"/>
        <v>66.769185175720708</v>
      </c>
      <c r="F38">
        <f t="shared" si="1"/>
        <v>67</v>
      </c>
      <c r="G38">
        <f t="shared" si="2"/>
        <v>-1.3006600000007893</v>
      </c>
      <c r="K38">
        <f t="shared" si="3"/>
        <v>-1.3006600000007893</v>
      </c>
      <c r="O38">
        <f t="shared" ca="1" si="4"/>
        <v>-8.8676283373557485E-2</v>
      </c>
      <c r="Q38" s="2">
        <f t="shared" si="5"/>
        <v>37949.025800000003</v>
      </c>
    </row>
    <row r="39" spans="1:17" x14ac:dyDescent="0.2">
      <c r="A39" t="s">
        <v>38</v>
      </c>
      <c r="B39" s="33" t="s">
        <v>42</v>
      </c>
      <c r="C39" s="34">
        <v>53134.459000000003</v>
      </c>
      <c r="D39" s="34">
        <v>4.0000000000000002E-4</v>
      </c>
      <c r="E39">
        <f t="shared" si="0"/>
        <v>96.393112431411751</v>
      </c>
      <c r="F39">
        <f t="shared" si="1"/>
        <v>96.5</v>
      </c>
      <c r="G39">
        <f t="shared" si="2"/>
        <v>-0.60231999999814434</v>
      </c>
      <c r="K39">
        <f t="shared" si="3"/>
        <v>-0.60231999999814434</v>
      </c>
      <c r="O39">
        <f t="shared" ca="1" si="4"/>
        <v>-9.8125336348855702E-2</v>
      </c>
      <c r="Q39" s="2">
        <f t="shared" si="5"/>
        <v>38115.959000000003</v>
      </c>
    </row>
    <row r="40" spans="1:17" x14ac:dyDescent="0.2">
      <c r="A40" t="s">
        <v>38</v>
      </c>
      <c r="B40" s="33" t="s">
        <v>39</v>
      </c>
      <c r="C40" s="34">
        <v>53137.443099999997</v>
      </c>
      <c r="D40" s="34">
        <v>5.0000000000000001E-4</v>
      </c>
      <c r="E40">
        <f t="shared" si="0"/>
        <v>96.922670130680302</v>
      </c>
      <c r="F40">
        <f t="shared" si="1"/>
        <v>97</v>
      </c>
      <c r="G40">
        <f t="shared" si="2"/>
        <v>-0.43576000000757631</v>
      </c>
      <c r="K40">
        <f t="shared" si="3"/>
        <v>-0.43576000000757631</v>
      </c>
      <c r="O40">
        <f t="shared" ca="1" si="4"/>
        <v>-9.8285489789114999E-2</v>
      </c>
      <c r="Q40" s="2">
        <f t="shared" si="5"/>
        <v>38118.943099999997</v>
      </c>
    </row>
    <row r="41" spans="1:17" x14ac:dyDescent="0.2">
      <c r="A41" t="s">
        <v>38</v>
      </c>
      <c r="B41" s="33" t="s">
        <v>42</v>
      </c>
      <c r="C41" s="34">
        <v>53213.353199999998</v>
      </c>
      <c r="D41" s="34">
        <v>2.9999999999999997E-4</v>
      </c>
      <c r="E41">
        <f t="shared" si="0"/>
        <v>110.39365900750209</v>
      </c>
      <c r="F41">
        <f t="shared" si="1"/>
        <v>110.5</v>
      </c>
      <c r="G41">
        <f t="shared" si="2"/>
        <v>-0.59924000000319211</v>
      </c>
      <c r="K41">
        <f t="shared" si="3"/>
        <v>-0.59924000000319211</v>
      </c>
      <c r="O41">
        <f t="shared" ca="1" si="4"/>
        <v>-0.10260963267611588</v>
      </c>
      <c r="Q41" s="2">
        <f t="shared" si="5"/>
        <v>38194.853199999998</v>
      </c>
    </row>
    <row r="42" spans="1:17" x14ac:dyDescent="0.2">
      <c r="A42" t="s">
        <v>38</v>
      </c>
      <c r="B42" s="33" t="s">
        <v>42</v>
      </c>
      <c r="C42" s="34">
        <v>53219.421799999996</v>
      </c>
      <c r="D42" s="34">
        <v>4.0000000000000002E-4</v>
      </c>
      <c r="E42">
        <f t="shared" si="0"/>
        <v>111.47059136693599</v>
      </c>
      <c r="F42">
        <f t="shared" si="1"/>
        <v>111.5</v>
      </c>
      <c r="G42">
        <f t="shared" si="2"/>
        <v>-0.16572000000451226</v>
      </c>
      <c r="K42">
        <f t="shared" si="3"/>
        <v>-0.16572000000451226</v>
      </c>
      <c r="O42">
        <f t="shared" ca="1" si="4"/>
        <v>-0.10292993955663446</v>
      </c>
      <c r="Q42" s="2">
        <f t="shared" si="5"/>
        <v>38200.921799999996</v>
      </c>
    </row>
    <row r="43" spans="1:17" x14ac:dyDescent="0.2">
      <c r="A43" s="29" t="s">
        <v>41</v>
      </c>
      <c r="B43" s="27" t="s">
        <v>42</v>
      </c>
      <c r="C43" s="28">
        <v>53577.460800000001</v>
      </c>
      <c r="D43" s="28">
        <v>2.9999999999999997E-4</v>
      </c>
      <c r="E43">
        <f t="shared" si="0"/>
        <v>175.00810991148271</v>
      </c>
      <c r="F43">
        <f t="shared" si="1"/>
        <v>175</v>
      </c>
      <c r="G43">
        <f t="shared" si="2"/>
        <v>4.5699999995122198E-2</v>
      </c>
      <c r="K43">
        <f t="shared" si="3"/>
        <v>4.5699999995122198E-2</v>
      </c>
      <c r="O43">
        <f t="shared" ca="1" si="4"/>
        <v>-0.12326942646956453</v>
      </c>
      <c r="Q43" s="2">
        <f t="shared" si="5"/>
        <v>38558.960800000001</v>
      </c>
    </row>
    <row r="44" spans="1:17" x14ac:dyDescent="0.2">
      <c r="A44" t="s">
        <v>41</v>
      </c>
      <c r="B44" s="33" t="s">
        <v>42</v>
      </c>
      <c r="C44" s="34">
        <v>53577.460800000001</v>
      </c>
      <c r="D44" s="34">
        <v>2.9999999999999997E-4</v>
      </c>
      <c r="E44">
        <f t="shared" si="0"/>
        <v>175.00810991148271</v>
      </c>
      <c r="F44">
        <f t="shared" si="1"/>
        <v>175</v>
      </c>
      <c r="G44">
        <f t="shared" si="2"/>
        <v>4.5699999995122198E-2</v>
      </c>
      <c r="K44">
        <f t="shared" si="3"/>
        <v>4.5699999995122198E-2</v>
      </c>
      <c r="O44">
        <f t="shared" ca="1" si="4"/>
        <v>-0.12326942646956453</v>
      </c>
      <c r="Q44" s="2">
        <f t="shared" si="5"/>
        <v>38558.960800000001</v>
      </c>
    </row>
    <row r="45" spans="1:17" x14ac:dyDescent="0.2">
      <c r="A45" s="29" t="s">
        <v>41</v>
      </c>
      <c r="B45" s="27" t="s">
        <v>39</v>
      </c>
      <c r="C45" s="28">
        <v>53580.439599999998</v>
      </c>
      <c r="D45" s="28">
        <v>2.0000000000000001E-4</v>
      </c>
      <c r="E45">
        <f t="shared" si="0"/>
        <v>175.53672707397146</v>
      </c>
      <c r="F45">
        <f t="shared" si="1"/>
        <v>175.5</v>
      </c>
      <c r="G45">
        <f t="shared" si="2"/>
        <v>0.20695999999588821</v>
      </c>
      <c r="K45">
        <f t="shared" si="3"/>
        <v>0.20695999999588821</v>
      </c>
      <c r="O45">
        <f t="shared" ca="1" si="4"/>
        <v>-0.12342957990982382</v>
      </c>
      <c r="Q45" s="2">
        <f t="shared" si="5"/>
        <v>38561.939599999998</v>
      </c>
    </row>
    <row r="46" spans="1:17" x14ac:dyDescent="0.2">
      <c r="A46" t="s">
        <v>41</v>
      </c>
      <c r="B46" s="33" t="s">
        <v>39</v>
      </c>
      <c r="C46" s="34">
        <v>53580.439599999998</v>
      </c>
      <c r="D46" s="34">
        <v>2.0000000000000001E-4</v>
      </c>
      <c r="E46">
        <f t="shared" si="0"/>
        <v>175.53672707397146</v>
      </c>
      <c r="F46">
        <f t="shared" si="1"/>
        <v>175.5</v>
      </c>
      <c r="G46">
        <f t="shared" si="2"/>
        <v>0.20695999999588821</v>
      </c>
      <c r="K46">
        <f t="shared" si="3"/>
        <v>0.20695999999588821</v>
      </c>
      <c r="O46">
        <f t="shared" ca="1" si="4"/>
        <v>-0.12342957990982382</v>
      </c>
      <c r="Q46" s="2">
        <f t="shared" si="5"/>
        <v>38561.939599999998</v>
      </c>
    </row>
    <row r="47" spans="1:17" s="48" customFormat="1" ht="12" customHeight="1" x14ac:dyDescent="0.2">
      <c r="A47" s="47" t="s">
        <v>49</v>
      </c>
      <c r="B47" s="37" t="s">
        <v>39</v>
      </c>
      <c r="C47" s="26">
        <v>56256.619400000003</v>
      </c>
      <c r="D47" s="26">
        <v>4.0000000000000002E-4</v>
      </c>
      <c r="E47" s="48">
        <f t="shared" si="0"/>
        <v>650.45097851317109</v>
      </c>
      <c r="F47" s="48">
        <f t="shared" si="1"/>
        <v>650.5</v>
      </c>
      <c r="G47" s="48">
        <f t="shared" si="2"/>
        <v>-0.27623999999923399</v>
      </c>
      <c r="K47" s="48">
        <f t="shared" si="3"/>
        <v>-0.27623999999923399</v>
      </c>
      <c r="O47" s="48">
        <f t="shared" ca="1" si="4"/>
        <v>-0.27557534815615109</v>
      </c>
      <c r="Q47" s="49">
        <f t="shared" si="5"/>
        <v>41238.119400000003</v>
      </c>
    </row>
    <row r="48" spans="1:17" s="48" customFormat="1" ht="12" customHeight="1" x14ac:dyDescent="0.2">
      <c r="A48" s="50" t="s">
        <v>2</v>
      </c>
      <c r="B48" s="51" t="s">
        <v>42</v>
      </c>
      <c r="C48" s="52">
        <v>56320.396699999998</v>
      </c>
      <c r="D48" s="52">
        <v>1E-4</v>
      </c>
      <c r="E48" s="48">
        <f t="shared" si="0"/>
        <v>661.76888349411092</v>
      </c>
      <c r="F48" s="48">
        <f t="shared" si="1"/>
        <v>662</v>
      </c>
      <c r="G48" s="48">
        <f t="shared" si="2"/>
        <v>-1.3023600000087754</v>
      </c>
      <c r="K48" s="48">
        <f t="shared" si="3"/>
        <v>-1.3023600000087754</v>
      </c>
      <c r="O48" s="48">
        <f t="shared" ca="1" si="4"/>
        <v>-0.27925887728211485</v>
      </c>
      <c r="Q48" s="49">
        <f t="shared" si="5"/>
        <v>41301.896699999998</v>
      </c>
    </row>
    <row r="49" spans="1:17" s="48" customFormat="1" ht="12" customHeight="1" x14ac:dyDescent="0.2">
      <c r="A49" s="50" t="s">
        <v>2</v>
      </c>
      <c r="B49" s="51" t="s">
        <v>42</v>
      </c>
      <c r="C49" s="52">
        <v>57376.298199999997</v>
      </c>
      <c r="D49" s="52">
        <v>2.0000000000000001E-4</v>
      </c>
      <c r="E49" s="48">
        <f t="shared" si="0"/>
        <v>849.14892068967868</v>
      </c>
      <c r="F49" s="48">
        <f t="shared" si="1"/>
        <v>849</v>
      </c>
      <c r="G49" s="48">
        <f t="shared" si="2"/>
        <v>0.83917999999539461</v>
      </c>
      <c r="K49" s="48">
        <f t="shared" si="3"/>
        <v>0.83917999999539461</v>
      </c>
      <c r="O49" s="48">
        <f t="shared" ca="1" si="4"/>
        <v>-0.33915626393908993</v>
      </c>
      <c r="Q49" s="49">
        <f t="shared" si="5"/>
        <v>42357.798199999997</v>
      </c>
    </row>
    <row r="50" spans="1:17" s="48" customFormat="1" ht="12" customHeight="1" x14ac:dyDescent="0.2">
      <c r="A50" s="38" t="s">
        <v>55</v>
      </c>
      <c r="B50" s="39" t="s">
        <v>42</v>
      </c>
      <c r="C50" s="38">
        <v>58031.69</v>
      </c>
      <c r="D50" s="38">
        <v>2.0000000000000001E-4</v>
      </c>
      <c r="E50" s="48">
        <f>+(C50-C$7)/C$8</f>
        <v>965.45459869247634</v>
      </c>
      <c r="F50" s="48">
        <f t="shared" si="1"/>
        <v>965.5</v>
      </c>
      <c r="G50" s="48">
        <f>+C50-(C$7+F50*C$8)</f>
        <v>-0.25583999999798834</v>
      </c>
      <c r="K50" s="48">
        <f>+G50</f>
        <v>-0.25583999999798834</v>
      </c>
      <c r="O50" s="48">
        <f ca="1">+C$11+C$12*$F50</f>
        <v>-0.37647201551950493</v>
      </c>
      <c r="Q50" s="49">
        <f>+C50-15018.5</f>
        <v>43013.19</v>
      </c>
    </row>
    <row r="51" spans="1:17" s="48" customFormat="1" ht="12" customHeight="1" x14ac:dyDescent="0.2">
      <c r="A51" s="40" t="s">
        <v>0</v>
      </c>
      <c r="B51" s="41" t="s">
        <v>39</v>
      </c>
      <c r="C51" s="40">
        <v>58377.589500000002</v>
      </c>
      <c r="D51" s="40">
        <v>1E-4</v>
      </c>
      <c r="E51" s="48">
        <f>+(C51-C$7)/C$8</f>
        <v>1026.8378443606832</v>
      </c>
      <c r="F51" s="48">
        <f t="shared" si="1"/>
        <v>1027</v>
      </c>
      <c r="G51" s="48">
        <f>+C51-(C$7+F51*C$8)</f>
        <v>-0.91376000000309432</v>
      </c>
      <c r="K51" s="48">
        <f>+G51</f>
        <v>-0.91376000000309432</v>
      </c>
      <c r="O51" s="48">
        <f ca="1">+C$11+C$12*$F51</f>
        <v>-0.39617088867139783</v>
      </c>
      <c r="Q51" s="49">
        <f>+C51-15018.5</f>
        <v>43359.089500000002</v>
      </c>
    </row>
    <row r="52" spans="1:17" s="48" customFormat="1" ht="12" customHeight="1" x14ac:dyDescent="0.2">
      <c r="A52" s="42" t="s">
        <v>51</v>
      </c>
      <c r="B52" s="43" t="s">
        <v>39</v>
      </c>
      <c r="C52" s="54">
        <v>59069.392999999996</v>
      </c>
      <c r="D52" s="44">
        <v>2.8E-3</v>
      </c>
      <c r="E52" s="48">
        <f t="shared" ref="E52:E53" si="6">+(C52-C$7)/C$8</f>
        <v>1149.6051342660608</v>
      </c>
      <c r="F52" s="48">
        <f t="shared" ref="F52:F53" si="7">ROUND(2*E52,0)/2</f>
        <v>1149.5</v>
      </c>
      <c r="G52" s="48">
        <f t="shared" ref="G52:G53" si="8">+C52-(C$7+F52*C$8)</f>
        <v>0.59243999999307562</v>
      </c>
      <c r="K52" s="48">
        <f t="shared" ref="K52:K53" si="9">+G52</f>
        <v>0.59243999999307562</v>
      </c>
      <c r="O52" s="48">
        <f t="shared" ref="O52:O53" ca="1" si="10">+C$11+C$12*$F52</f>
        <v>-0.4354084815349244</v>
      </c>
      <c r="Q52" s="49">
        <f t="shared" ref="Q52:Q53" si="11">+C52-15018.5</f>
        <v>44050.892999999996</v>
      </c>
    </row>
    <row r="53" spans="1:17" s="48" customFormat="1" ht="12" customHeight="1" x14ac:dyDescent="0.2">
      <c r="A53" s="44" t="s">
        <v>52</v>
      </c>
      <c r="B53" s="43" t="s">
        <v>39</v>
      </c>
      <c r="C53" s="54">
        <v>59600.324699999997</v>
      </c>
      <c r="D53" s="44">
        <v>1E-4</v>
      </c>
      <c r="E53" s="48">
        <f t="shared" si="6"/>
        <v>1243.8241515648392</v>
      </c>
      <c r="F53" s="48">
        <f t="shared" si="7"/>
        <v>1244</v>
      </c>
      <c r="G53" s="48">
        <f t="shared" si="8"/>
        <v>-0.99092000000382541</v>
      </c>
      <c r="K53" s="48">
        <f t="shared" si="9"/>
        <v>-0.99092000000382541</v>
      </c>
      <c r="O53" s="48">
        <f t="shared" ca="1" si="10"/>
        <v>-0.46567748174393053</v>
      </c>
      <c r="Q53" s="49">
        <f t="shared" si="11"/>
        <v>44581.824699999997</v>
      </c>
    </row>
    <row r="54" spans="1:17" s="48" customFormat="1" ht="12" customHeight="1" x14ac:dyDescent="0.2">
      <c r="A54" s="45" t="s">
        <v>54</v>
      </c>
      <c r="B54" s="46" t="s">
        <v>42</v>
      </c>
      <c r="C54" s="54">
        <v>59958.358</v>
      </c>
      <c r="D54" s="44">
        <v>4.0000000000000002E-4</v>
      </c>
      <c r="E54" s="48">
        <f t="shared" ref="E54" si="12">+(C54-C$7)/C$8</f>
        <v>1307.3606585886973</v>
      </c>
      <c r="F54" s="48">
        <f t="shared" ref="F54" si="13">ROUND(2*E54,0)/2</f>
        <v>1307.5</v>
      </c>
      <c r="G54" s="48">
        <f t="shared" ref="G54" si="14">+C54-(C$7+F54*C$8)</f>
        <v>-0.78520000000571599</v>
      </c>
      <c r="K54" s="48">
        <f t="shared" ref="K54" si="15">+G54</f>
        <v>-0.78520000000571599</v>
      </c>
      <c r="O54" s="48">
        <f t="shared" ref="O54" ca="1" si="16">+C$11+C$12*$F54</f>
        <v>-0.48601696865686062</v>
      </c>
      <c r="Q54" s="49">
        <f t="shared" ref="Q54" si="17">+C54-15018.5</f>
        <v>44939.858</v>
      </c>
    </row>
    <row r="55" spans="1:17" s="48" customFormat="1" ht="12" customHeight="1" x14ac:dyDescent="0.2">
      <c r="B55" s="55"/>
      <c r="C55" s="53"/>
      <c r="D55" s="53"/>
    </row>
    <row r="56" spans="1:17" s="48" customFormat="1" ht="12" customHeight="1" x14ac:dyDescent="0.2">
      <c r="B56" s="55"/>
      <c r="C56" s="53"/>
      <c r="D56" s="53"/>
    </row>
    <row r="57" spans="1:17" s="48" customFormat="1" ht="12" customHeight="1" x14ac:dyDescent="0.2">
      <c r="B57" s="55"/>
      <c r="C57" s="53"/>
      <c r="D57" s="53"/>
    </row>
    <row r="58" spans="1:17" s="48" customFormat="1" ht="12" customHeight="1" x14ac:dyDescent="0.2">
      <c r="B58" s="55"/>
      <c r="C58" s="53"/>
      <c r="D58" s="53"/>
    </row>
    <row r="59" spans="1:17" s="48" customFormat="1" ht="12" customHeight="1" x14ac:dyDescent="0.2">
      <c r="B59" s="55"/>
      <c r="C59" s="53"/>
      <c r="D59" s="53"/>
    </row>
    <row r="60" spans="1:17" s="48" customFormat="1" ht="12" customHeight="1" x14ac:dyDescent="0.2">
      <c r="B60" s="55"/>
      <c r="C60" s="53"/>
      <c r="D60" s="53"/>
    </row>
    <row r="61" spans="1:17" s="48" customFormat="1" ht="12" customHeight="1" x14ac:dyDescent="0.2">
      <c r="B61" s="55"/>
      <c r="C61" s="53"/>
      <c r="D61" s="53"/>
    </row>
    <row r="62" spans="1:17" x14ac:dyDescent="0.2">
      <c r="B62" s="3"/>
      <c r="C62" s="8"/>
      <c r="D62" s="8"/>
    </row>
    <row r="63" spans="1:17" x14ac:dyDescent="0.2">
      <c r="B63" s="3"/>
      <c r="C63" s="8"/>
      <c r="D63" s="8"/>
    </row>
    <row r="64" spans="1:17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C123" s="8"/>
      <c r="D123" s="8"/>
    </row>
    <row r="124" spans="2:4" x14ac:dyDescent="0.2">
      <c r="C124" s="8"/>
      <c r="D124" s="8"/>
    </row>
    <row r="125" spans="2:4" x14ac:dyDescent="0.2">
      <c r="C125" s="8"/>
      <c r="D125" s="8"/>
    </row>
    <row r="126" spans="2:4" x14ac:dyDescent="0.2">
      <c r="C126" s="8"/>
      <c r="D126" s="8"/>
    </row>
    <row r="127" spans="2:4" x14ac:dyDescent="0.2">
      <c r="C127" s="8"/>
      <c r="D127" s="8"/>
    </row>
    <row r="128" spans="2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8" type="noConversion"/>
  <hyperlinks>
    <hyperlink ref="H1941" r:id="rId1" display="http://vsolj.cetus-net.org/bulletin.html" xr:uid="{00000000-0004-0000-0000-000000000000}"/>
    <hyperlink ref="H64635" r:id="rId2" display="http://vsolj.cetus-net.org/bulletin.html" xr:uid="{00000000-0004-0000-0000-000001000000}"/>
    <hyperlink ref="H64628" r:id="rId3" display="https://www.aavso.org/ejaavso" xr:uid="{00000000-0004-0000-0000-000002000000}"/>
    <hyperlink ref="I64635" r:id="rId4" display="http://vsolj.cetus-net.org/bulletin.html" xr:uid="{00000000-0004-0000-0000-000003000000}"/>
    <hyperlink ref="AQ58286" r:id="rId5" display="http://cdsbib.u-strasbg.fr/cgi-bin/cdsbib?1990RMxAA..21..381G" xr:uid="{00000000-0004-0000-0000-000004000000}"/>
    <hyperlink ref="H64632" r:id="rId6" display="https://www.aavso.org/ejaavso" xr:uid="{00000000-0004-0000-0000-000005000000}"/>
    <hyperlink ref="AP5650" r:id="rId7" display="http://cdsbib.u-strasbg.fr/cgi-bin/cdsbib?1990RMxAA..21..381G" xr:uid="{00000000-0004-0000-0000-000006000000}"/>
    <hyperlink ref="AP5653" r:id="rId8" display="http://cdsbib.u-strasbg.fr/cgi-bin/cdsbib?1990RMxAA..21..381G" xr:uid="{00000000-0004-0000-0000-000007000000}"/>
    <hyperlink ref="AP5651" r:id="rId9" display="http://cdsbib.u-strasbg.fr/cgi-bin/cdsbib?1990RMxAA..21..381G" xr:uid="{00000000-0004-0000-0000-000008000000}"/>
    <hyperlink ref="AP5635" r:id="rId10" display="http://cdsbib.u-strasbg.fr/cgi-bin/cdsbib?1990RMxAA..21..381G" xr:uid="{00000000-0004-0000-0000-000009000000}"/>
    <hyperlink ref="AQ5864" r:id="rId11" display="http://cdsbib.u-strasbg.fr/cgi-bin/cdsbib?1990RMxAA..21..381G" xr:uid="{00000000-0004-0000-0000-00000A000000}"/>
    <hyperlink ref="AQ5868" r:id="rId12" display="http://cdsbib.u-strasbg.fr/cgi-bin/cdsbib?1990RMxAA..21..381G" xr:uid="{00000000-0004-0000-0000-00000B000000}"/>
    <hyperlink ref="AQ12" r:id="rId13" display="http://cdsbib.u-strasbg.fr/cgi-bin/cdsbib?1990RMxAA..21..381G" xr:uid="{00000000-0004-0000-0000-00000C000000}"/>
    <hyperlink ref="I2756" r:id="rId14" display="http://vsolj.cetus-net.org/bulletin.html" xr:uid="{00000000-0004-0000-0000-00000D000000}"/>
    <hyperlink ref="H2756" r:id="rId15" display="http://vsolj.cetus-net.org/bulletin.html" xr:uid="{00000000-0004-0000-0000-00000E000000}"/>
    <hyperlink ref="AQ673" r:id="rId16" display="http://cdsbib.u-strasbg.fr/cgi-bin/cdsbib?1990RMxAA..21..381G" xr:uid="{00000000-0004-0000-0000-00000F000000}"/>
    <hyperlink ref="AQ672" r:id="rId17" display="http://cdsbib.u-strasbg.fr/cgi-bin/cdsbib?1990RMxAA..21..381G" xr:uid="{00000000-0004-0000-0000-000010000000}"/>
    <hyperlink ref="AP3926" r:id="rId18" display="http://cdsbib.u-strasbg.fr/cgi-bin/cdsbib?1990RMxAA..21..381G" xr:uid="{00000000-0004-0000-0000-000011000000}"/>
    <hyperlink ref="AP3944" r:id="rId19" display="http://cdsbib.u-strasbg.fr/cgi-bin/cdsbib?1990RMxAA..21..381G" xr:uid="{00000000-0004-0000-0000-000012000000}"/>
    <hyperlink ref="AP3945" r:id="rId20" display="http://cdsbib.u-strasbg.fr/cgi-bin/cdsbib?1990RMxAA..21..381G" xr:uid="{00000000-0004-0000-0000-000013000000}"/>
    <hyperlink ref="AP394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2024-01-23T04:34:01Z</dcterms:modified>
</cp:coreProperties>
</file>