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EC51497-8302-45F8-9C99-F00F770979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E22" i="1"/>
  <c r="F22" i="1"/>
  <c r="G22" i="1"/>
  <c r="J22" i="1"/>
  <c r="E23" i="1"/>
  <c r="G11" i="1"/>
  <c r="F11" i="1"/>
  <c r="Q22" i="1"/>
  <c r="Q23" i="1"/>
  <c r="A21" i="1"/>
  <c r="H20" i="1"/>
  <c r="C21" i="1"/>
  <c r="Q21" i="1"/>
  <c r="E21" i="1"/>
  <c r="F21" i="1"/>
  <c r="G21" i="1"/>
  <c r="H21" i="1"/>
  <c r="E14" i="1"/>
  <c r="C17" i="1"/>
  <c r="C12" i="1"/>
  <c r="C16" i="1" l="1"/>
  <c r="D18" i="1" s="1"/>
  <c r="E15" i="1"/>
  <c r="C11" i="1"/>
  <c r="O21" i="1" l="1"/>
  <c r="O23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<sst xmlns="http://schemas.openxmlformats.org/spreadsheetml/2006/main" count="54" uniqueCount="50">
  <si>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</si>
  <si>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</si>
  <si>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</si>
  <si>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</si>
  <si>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</si>
  <si>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</si>
  <si>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</si>
  <si>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</si>
  <si>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</si>
  <si>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</si>
  <si>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</si>
  <si>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</si>
  <si>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</si>
  <si>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</si>
  <si>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</si>
  <si>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</si>
  <si>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</si>
  <si>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</si>
  <si>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</si>
  <si>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</si>
  <si>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</si>
  <si>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</si>
  <si>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</si>
  <si>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</si>
  <si>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</si>
  <si>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</si>
  <si>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</si>
  <si>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</si>
  <si>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</si>
  <si>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</si>
  <si>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</si>
  <si>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</si>
  <si>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</si>
  <si>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</si>
  <si>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</si>
  <si>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</si>
  <si>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</si>
  <si>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</si>
  <si>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</si>
  <si>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</si>
  <si>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V0803 Cep</t>
  </si>
  <si>
    <t>V0803 Cep / GSC 4520-0967</t>
  </si>
  <si>
    <t>EW</t>
  </si>
  <si>
    <t>BRNO</t>
  </si>
  <si>
    <t>OEJV 0160</t>
  </si>
  <si>
    <t>I</t>
  </si>
  <si>
    <t>IBVS 6048</t>
  </si>
  <si>
    <t>OEJV</t>
  </si>
  <si>
    <t>G4520-0967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</si>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</sst>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righ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1D-4FD8-970D-700E4081F3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0.4702499999984866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1D-4FD8-970D-700E4081F3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0.44228000000293832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1D-4FD8-970D-700E4081F3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1D-4FD8-970D-700E4081F3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1D-4FD8-970D-700E4081F3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1D-4FD8-970D-700E4081F3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1D-4FD8-970D-700E4081F3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-2.5042577410447464E-2</c:v>
                </c:pt>
                <c:pt idx="1">
                  <c:v>0.44228000000293832</c:v>
                </c:pt>
                <c:pt idx="2">
                  <c:v>0.4702499999984866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1D-4FD8-970D-700E4081F3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10242</c:v>
                </c:pt>
                <c:pt idx="2">
                  <c:v>10855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1D-4FD8-970D-700E4081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81832"/>
        <c:axId val="1"/>
      </c:scatterChart>
      <c:valAx>
        <c:axId val="91488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8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654135338345864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1</xdr:rowOff>
    </xdr:from>
    <xdr:to>
      <xdr:col>18</xdr:col>
      <xdr:colOff>323850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8B8A9B-1A2A-D502-428C-67FD076E4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51501.722000000002</v>
      </c>
      <c r="D7" s="30" t="s">
        <v>43</v>
      </c>
    </row>
    <row r="8" spans="1:7" x14ac:dyDescent="0.2">
      <c r="A8" t="s">
        <v>3</v>
      </c>
      <c r="C8" s="35">
        <v>0.41947000000000001</v>
      </c>
      <c r="D8" s="30" t="s">
        <v>43</v>
      </c>
    </row>
    <row r="9" spans="1:7" x14ac:dyDescent="0.2">
      <c r="A9" s="9" t="s">
        <v>29</v>
      </c>
      <c r="B9" s="10"/>
      <c r="C9" s="36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-2.5042577410447464E-2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4.5628058720307145E-5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60332.746447685182</v>
      </c>
    </row>
    <row r="15" spans="1:7" x14ac:dyDescent="0.2">
      <c r="A15" s="12" t="s">
        <v>17</v>
      </c>
      <c r="B15" s="10"/>
      <c r="C15" s="13">
        <f ca="1">(C7+C11)+(C8+C12)*INT(MAX(F21:F3533))</f>
        <v>56055.539099999995</v>
      </c>
      <c r="D15" s="14" t="s">
        <v>37</v>
      </c>
      <c r="E15" s="15">
        <f ca="1">ROUND(2*(E14-$C$7)/$C$8,0)/2+E13</f>
        <v>21054</v>
      </c>
    </row>
    <row r="16" spans="1:7" x14ac:dyDescent="0.2">
      <c r="A16" s="16" t="s">
        <v>4</v>
      </c>
      <c r="B16" s="10"/>
      <c r="C16" s="17">
        <f ca="1">+C8+C12</f>
        <v>0.41951562805872034</v>
      </c>
      <c r="D16" s="14" t="s">
        <v>38</v>
      </c>
      <c r="E16" s="24">
        <f ca="1">ROUND(2*(E14-$C$15)/$C$16,0)/2+E13</f>
        <v>10196.5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45315.026034834074</v>
      </c>
    </row>
    <row r="18" spans="1:18" ht="14.25" thickTop="1" thickBot="1" x14ac:dyDescent="0.25">
      <c r="A18" s="16" t="s">
        <v>5</v>
      </c>
      <c r="B18" s="10"/>
      <c r="C18" s="19">
        <f ca="1">+C15</f>
        <v>56055.539099999995</v>
      </c>
      <c r="D18" s="20">
        <f ca="1">+C16</f>
        <v>0.41951562805872034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27</v>
      </c>
      <c r="J20" s="7" t="s">
        <v>47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BRNO</v>
      </c>
      <c r="C21" s="8">
        <f>C$7</f>
        <v>51501.722000000002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-2.5042577410447464E-2</v>
      </c>
      <c r="Q21" s="2">
        <f>+C21-15018.5</f>
        <v>36483.222000000002</v>
      </c>
    </row>
    <row r="22" spans="1:18" x14ac:dyDescent="0.2">
      <c r="A22" s="31" t="s">
        <v>44</v>
      </c>
      <c r="B22" s="32" t="s">
        <v>45</v>
      </c>
      <c r="C22" s="33">
        <v>55798.376020000003</v>
      </c>
      <c r="D22" s="33">
        <v>2.0000000000000001E-4</v>
      </c>
      <c r="E22">
        <f>+(C22-C$7)/C$8</f>
        <v>10243.054378143852</v>
      </c>
      <c r="F22" s="34">
        <f>ROUND(2*E22,0)/2-1</f>
        <v>10242</v>
      </c>
      <c r="G22">
        <f>+C22-(C$7+F22*C$8)</f>
        <v>0.44228000000293832</v>
      </c>
      <c r="J22">
        <f>+G22</f>
        <v>0.44228000000293832</v>
      </c>
      <c r="O22">
        <f ca="1">+C$11+C$12*$F22</f>
        <v>0.44228000000293832</v>
      </c>
      <c r="Q22" s="2">
        <f>+C22-15018.5</f>
        <v>40779.876020000003</v>
      </c>
    </row>
    <row r="23" spans="1:18" x14ac:dyDescent="0.2">
      <c r="A23" s="31" t="s">
        <v>46</v>
      </c>
      <c r="B23" s="32" t="s">
        <v>45</v>
      </c>
      <c r="C23" s="33">
        <v>56055.539100000002</v>
      </c>
      <c r="D23" s="33">
        <v>2.9999999999999997E-4</v>
      </c>
      <c r="E23">
        <f>+(C23-C$7)/C$8</f>
        <v>10856.121057524972</v>
      </c>
      <c r="F23" s="34">
        <f>ROUND(2*E23,0)/2-1</f>
        <v>10855</v>
      </c>
      <c r="G23">
        <f>+C23-(C$7+F23*C$8)</f>
        <v>0.4702499999984866</v>
      </c>
      <c r="I23">
        <f>+G23</f>
        <v>0.4702499999984866</v>
      </c>
      <c r="O23">
        <f ca="1">+C$11+C$12*$F23</f>
        <v>0.4702499999984866</v>
      </c>
      <c r="Q23" s="2">
        <f>+C23-15018.5</f>
        <v>41037.039100000002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2024-01-23T04:54:53Z</dcterms:modified>
</cp:coreProperties>
</file>