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F4D99E4-FD13-4BB2-A7A8-7F5E640B0F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Q22" i="1"/>
  <c r="Q23" i="1"/>
  <c r="Q24" i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C17" i="1"/>
  <c r="Q21" i="1"/>
  <c r="E23" i="1"/>
  <c r="F23" i="1"/>
  <c r="G23" i="1"/>
  <c r="K23" i="1"/>
  <c r="C12" i="1"/>
  <c r="C11" i="1"/>
  <c r="O22" i="1" l="1"/>
  <c r="C15" i="1"/>
  <c r="F18" i="1" s="1"/>
  <c r="O23" i="1"/>
  <c r="O24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<sst xmlns="http://schemas.openxmlformats.org/spreadsheetml/2006/main" count="59" uniqueCount="52">
  <si>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</si>
  <si>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</si>
  <si>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</si>
  <si>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</si>
  <si>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</si>
  <si>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</si>
  <si>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</si>
  <si>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</si>
  <si>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</si>
  <si>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</si>
  <si>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</si>
  <si>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</si>
  <si>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</si>
  <si>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</si>
  <si>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</si>
  <si>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</si>
  <si>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</si>
  <si>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</si>
  <si>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</si>
  <si>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</si>
  <si>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</si>
  <si>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</si>
  <si>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</si>
  <si>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</si>
  <si>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</si>
  <si>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</si>
  <si>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</si>
  <si>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</si>
  <si>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</si>
  <si>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</si>
  <si>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</si>
  <si>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</si>
  <si>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</si>
  <si>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</si>
  <si>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</si>
  <si>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</si>
  <si>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</si>
  <si>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</si>
  <si>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</si>
  <si>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</si>
  <si>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</si>
  <si>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V0842 Cep  </t>
  </si>
  <si>
    <t>2017K</t>
  </si>
  <si>
    <t>G4586-1412</t>
  </si>
  <si>
    <t xml:space="preserve">EW        </t>
  </si>
  <si>
    <t>pr_6</t>
  </si>
  <si>
    <t xml:space="preserve">           </t>
  </si>
  <si>
    <t>V0842 Cep   / GSC 4586-1412</t>
  </si>
  <si>
    <t>GCVS</t>
  </si>
  <si>
    <t>I</t>
  </si>
  <si>
    <t>OEJV 0179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</si>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</sst>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V0842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19303</c:v>
                </c:pt>
                <c:pt idx="2">
                  <c:v>19303.5</c:v>
                </c:pt>
                <c:pt idx="3">
                  <c:v>20445.5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BB-472D-BB3A-6EBDB12D1B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19303</c:v>
                </c:pt>
                <c:pt idx="2">
                  <c:v>19303.5</c:v>
                </c:pt>
                <c:pt idx="3">
                  <c:v>20445.5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BB-472D-BB3A-6EBDB12D1B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19303</c:v>
                </c:pt>
                <c:pt idx="2">
                  <c:v>19303.5</c:v>
                </c:pt>
                <c:pt idx="3">
                  <c:v>20445.5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BB-472D-BB3A-6EBDB12D1B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19303</c:v>
                </c:pt>
                <c:pt idx="2">
                  <c:v>19303.5</c:v>
                </c:pt>
                <c:pt idx="3">
                  <c:v>20445.5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-4.4410999995307066E-2</c:v>
                </c:pt>
                <c:pt idx="2">
                  <c:v>-4.5059499992930796E-2</c:v>
                </c:pt>
                <c:pt idx="3">
                  <c:v>-4.7983499993279111E-2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BB-472D-BB3A-6EBDB12D1B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19303</c:v>
                </c:pt>
                <c:pt idx="2">
                  <c:v>19303.5</c:v>
                </c:pt>
                <c:pt idx="3">
                  <c:v>20445.5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BB-472D-BB3A-6EBDB12D1B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19303</c:v>
                </c:pt>
                <c:pt idx="2">
                  <c:v>19303.5</c:v>
                </c:pt>
                <c:pt idx="3">
                  <c:v>20445.5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BB-472D-BB3A-6EBDB12D1B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19303</c:v>
                </c:pt>
                <c:pt idx="2">
                  <c:v>19303.5</c:v>
                </c:pt>
                <c:pt idx="3">
                  <c:v>20445.5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BB-472D-BB3A-6EBDB12D1B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19303</c:v>
                </c:pt>
                <c:pt idx="2">
                  <c:v>19303.5</c:v>
                </c:pt>
                <c:pt idx="3">
                  <c:v>20445.5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2.2744158497706168E-5</c:v>
                </c:pt>
                <c:pt idx="1">
                  <c:v>-4.4938149352461224E-2</c:v>
                </c:pt>
                <c:pt idx="2">
                  <c:v>-4.4939313961421257E-2</c:v>
                </c:pt>
                <c:pt idx="3">
                  <c:v>-4.7599280826132184E-2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BB-472D-BB3A-6EBDB12D1B6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19303</c:v>
                </c:pt>
                <c:pt idx="2">
                  <c:v>19303.5</c:v>
                </c:pt>
                <c:pt idx="3">
                  <c:v>20445.5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BB-472D-BB3A-6EBDB12D1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900560"/>
        <c:axId val="1"/>
      </c:scatterChart>
      <c:valAx>
        <c:axId val="70690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900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7C20E9-58B5-C10C-66F1-170FDA000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21.114000000000001</v>
      </c>
      <c r="L1" s="32">
        <v>76.400990000000007</v>
      </c>
      <c r="M1" s="33">
        <v>51330.684999999998</v>
      </c>
      <c r="N1" s="33">
        <v>0.28895700000000002</v>
      </c>
      <c r="O1" s="31" t="s">
        <v>44</v>
      </c>
      <c r="P1" s="42">
        <v>14</v>
      </c>
      <c r="Q1" s="42">
        <v>14.7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51330.684999999998</v>
      </c>
      <c r="D4" s="27">
        <v>0.28895700000000002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51330.684999999998</v>
      </c>
      <c r="D7" s="28" t="s">
        <v>48</v>
      </c>
    </row>
    <row r="8" spans="1:19" x14ac:dyDescent="0.2">
      <c r="A8" t="s">
        <v>3</v>
      </c>
      <c r="C8" s="47">
        <f>N1</f>
        <v>0.28895700000000002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2.2744158497706168E-5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-2.3292179200621111E-6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57238.363266883782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0.28895467078207998</v>
      </c>
      <c r="E16" s="14" t="s">
        <v>30</v>
      </c>
      <c r="F16" s="35">
        <f ca="1">NOW()+15018.5+$C$5/24</f>
        <v>60332.757595601848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31154.5</v>
      </c>
    </row>
    <row r="18" spans="1:21" ht="14.25" thickTop="1" thickBot="1" x14ac:dyDescent="0.25">
      <c r="A18" s="16" t="s">
        <v>5</v>
      </c>
      <c r="B18" s="10"/>
      <c r="C18" s="19">
        <f ca="1">+C15</f>
        <v>57238.363266883782</v>
      </c>
      <c r="D18" s="20">
        <f ca="1">+C16</f>
        <v>0.28895467078207998</v>
      </c>
      <c r="E18" s="14" t="s">
        <v>36</v>
      </c>
      <c r="F18" s="23">
        <f ca="1">ROUND(2*(F16-$C$15)/$C$16,0)/2+F15</f>
        <v>10710</v>
      </c>
    </row>
    <row r="19" spans="1:21" ht="13.5" thickTop="1" x14ac:dyDescent="0.2">
      <c r="E19" s="14" t="s">
        <v>31</v>
      </c>
      <c r="F19" s="18">
        <f ca="1">+$C$15+$C$16*F18-15018.5-$C$5/24</f>
        <v>45314.963624293196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51330.684999999998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2.2744158497706168E-5</v>
      </c>
      <c r="Q21" s="2">
        <f>+C21-15018.5</f>
        <v>36312.184999999998</v>
      </c>
    </row>
    <row r="22" spans="1:21" x14ac:dyDescent="0.2">
      <c r="A22" s="44" t="s">
        <v>50</v>
      </c>
      <c r="B22" s="45" t="s">
        <v>49</v>
      </c>
      <c r="C22" s="46">
        <v>56908.377560000001</v>
      </c>
      <c r="D22" s="46">
        <v>2.9999999999999997E-4</v>
      </c>
      <c r="E22">
        <f>+(C22-C$7)/C$8</f>
        <v>19302.846305851745</v>
      </c>
      <c r="F22">
        <f>ROUND(2*E22,0)/2</f>
        <v>19303</v>
      </c>
      <c r="G22">
        <f>+C22-(C$7+F22*C$8)</f>
        <v>-4.4410999995307066E-2</v>
      </c>
      <c r="K22">
        <f>+G22</f>
        <v>-4.4410999995307066E-2</v>
      </c>
      <c r="O22">
        <f ca="1">+C$11+C$12*$F22</f>
        <v>-4.4938149352461224E-2</v>
      </c>
      <c r="Q22" s="2">
        <f>+C22-15018.5</f>
        <v>41889.877560000001</v>
      </c>
    </row>
    <row r="23" spans="1:21" x14ac:dyDescent="0.2">
      <c r="A23" s="44" t="s">
        <v>50</v>
      </c>
      <c r="B23" s="45" t="s">
        <v>51</v>
      </c>
      <c r="C23" s="46">
        <v>56908.521390000002</v>
      </c>
      <c r="D23" s="46">
        <v>4.0000000000000002E-4</v>
      </c>
      <c r="E23">
        <f>+(C23-C$7)/C$8</f>
        <v>19303.344061573189</v>
      </c>
      <c r="F23">
        <f>ROUND(2*E23,0)/2</f>
        <v>19303.5</v>
      </c>
      <c r="G23">
        <f>+C23-(C$7+F23*C$8)</f>
        <v>-4.5059499992930796E-2</v>
      </c>
      <c r="K23">
        <f>+G23</f>
        <v>-4.5059499992930796E-2</v>
      </c>
      <c r="O23">
        <f ca="1">+C$11+C$12*$F23</f>
        <v>-4.4939313961421257E-2</v>
      </c>
      <c r="Q23" s="2">
        <f>+C23-15018.5</f>
        <v>41890.021390000002</v>
      </c>
    </row>
    <row r="24" spans="1:21" x14ac:dyDescent="0.2">
      <c r="A24" s="44" t="s">
        <v>50</v>
      </c>
      <c r="B24" s="45" t="s">
        <v>49</v>
      </c>
      <c r="C24" s="46">
        <v>57238.507360000003</v>
      </c>
      <c r="D24" s="46">
        <v>2.9999999999999997E-4</v>
      </c>
      <c r="E24">
        <f>+(C24-C$7)/C$8</f>
        <v>20445.333942420515</v>
      </c>
      <c r="F24">
        <f>ROUND(2*E24,0)/2</f>
        <v>20445.5</v>
      </c>
      <c r="G24">
        <f>+C24-(C$7+F24*C$8)</f>
        <v>-4.7983499993279111E-2</v>
      </c>
      <c r="K24">
        <f>+G24</f>
        <v>-4.7983499993279111E-2</v>
      </c>
      <c r="O24">
        <f ca="1">+C$11+C$12*$F24</f>
        <v>-4.7599280826132184E-2</v>
      </c>
      <c r="Q24" s="2">
        <f>+C24-15018.5</f>
        <v>42220.007360000003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2024-01-23T05:10:56Z</dcterms:modified>
</cp:coreProperties>
</file>