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379E9271-2F4D-4B8D-B0C4-80B05E356406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/>
  <c r="G23" i="1"/>
  <c r="K23" i="1"/>
  <c r="D9" i="1"/>
  <c r="C9" i="1"/>
  <c r="C21" i="1"/>
  <c r="E21" i="1"/>
  <c r="F21" i="1"/>
  <c r="E22" i="1"/>
  <c r="F22" i="1"/>
  <c r="G22" i="1"/>
  <c r="K22" i="1"/>
  <c r="Q23" i="1"/>
  <c r="Q22" i="1"/>
  <c r="F16" i="1"/>
  <c r="F17" i="1" s="1"/>
  <c r="Q21" i="1"/>
  <c r="G21" i="1"/>
  <c r="C17" i="1"/>
  <c r="I21" i="1"/>
  <c r="C12" i="1"/>
  <c r="C11" i="1"/>
  <c r="O21" i="1" l="1"/>
  <c r="O23" i="1"/>
  <c r="C15" i="1"/>
  <c r="O22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<sst xmlns="http://schemas.openxmlformats.org/spreadsheetml/2006/main" count="56" uniqueCount="51">
  <si>
    <t>V0863 Cep / GSC 4274-1702</t>
  </si>
  <si>
    <t>PE</t>
  </si>
  <si>
    <t>IBVS 6196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</si>
  <si>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</si>
  <si>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</si>
  <si>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</si>
  <si>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</si>
  <si>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</si>
  <si>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</si>
  <si>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</si>
  <si>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</si>
  <si>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</si>
  <si>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</si>
  <si>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</si>
  <si>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</si>
  <si>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</si>
  <si>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</si>
  <si>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</si>
  <si>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</si>
  <si>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</si>
  <si>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</si>
  <si>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</si>
  <si>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</si>
  <si>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</si>
  <si>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</si>
  <si>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</si>
  <si>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</si>
  <si>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</si>
  <si>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</si>
  <si>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</si>
  <si>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</si>
  <si>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</si>
  <si>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</si>
  <si>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</si>
  <si>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</si>
  <si>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</si>
  <si>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</si>
  <si>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</si>
  <si>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Add cycle</t>
  </si>
  <si>
    <t>Old Cycle</t>
  </si>
  <si>
    <t>New Cycle</t>
  </si>
  <si>
    <t>VSX</t>
  </si>
  <si>
    <t>BAD</t>
  </si>
  <si>
    <t>not avail.</t>
  </si>
  <si>
    <t>G4274-1702</t>
  </si>
  <si>
    <t>Cep</t>
  </si>
  <si>
    <t>IBVS 5979</t>
  </si>
  <si>
    <t>I</t>
  </si>
  <si>
    <t>EB</t>
  </si>
  <si>
    <t>4274-1702</t>
  </si>
  <si>
    <t>vis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</si>
</sst>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6" fillId="0" borderId="0"/>
    <xf numFmtId="0" fontId="22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11" fillId="0" borderId="0" xfId="0" applyFont="1" applyAlignme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6" fillId="0" borderId="0" xfId="41" applyFont="1" applyAlignment="1">
      <alignment wrapText="1"/>
    </xf>
    <xf numFmtId="0" fontId="16" fillId="0" borderId="0" xfId="41" applyFont="1" applyAlignment="1">
      <alignment horizontal="center" wrapText="1"/>
    </xf>
    <xf numFmtId="0" fontId="16" fillId="0" borderId="0" xfId="41" applyFont="1" applyAlignment="1">
      <alignment horizontal="left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V0863 Cep - O-C Diagr.</a:t>
            </a:r>
          </a:p>
        </c:rich>
      </c:tx>
      <c:layout>
        <c:manualLayout>
          <c:xMode val="edge"/>
          <c:yMode val="edge"/>
          <c:x val="0.3760448606876786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74103326639297"/>
          <c:y val="0.14035127795846455"/>
          <c:w val="0.83426240578647681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1E-3</c:v>
                  </c:pt>
                  <c:pt idx="2">
                    <c:v>1.54E-2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1E-3</c:v>
                  </c:pt>
                  <c:pt idx="2">
                    <c:v>1.54E-2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2955</c:v>
                </c:pt>
                <c:pt idx="2">
                  <c:v>5142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6C3-495F-9598-786668456B1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1.54E-2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1.54E-2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2955</c:v>
                </c:pt>
                <c:pt idx="2">
                  <c:v>5142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6C3-495F-9598-786668456B1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1.54E-2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1.54E-2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2955</c:v>
                </c:pt>
                <c:pt idx="2">
                  <c:v>5142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6C3-495F-9598-786668456B1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1.54E-2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1.54E-2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2955</c:v>
                </c:pt>
                <c:pt idx="2">
                  <c:v>5142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0.10540000000037253</c:v>
                </c:pt>
                <c:pt idx="2">
                  <c:v>0.21895999999833293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6C3-495F-9598-786668456B1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1.54E-2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1.54E-2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2955</c:v>
                </c:pt>
                <c:pt idx="2">
                  <c:v>5142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6C3-495F-9598-786668456B1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1.54E-2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1.54E-2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2955</c:v>
                </c:pt>
                <c:pt idx="2">
                  <c:v>5142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6C3-495F-9598-786668456B1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1.54E-2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1.54E-2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2955</c:v>
                </c:pt>
                <c:pt idx="2">
                  <c:v>5142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6C3-495F-9598-786668456B1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2955</c:v>
                </c:pt>
                <c:pt idx="2">
                  <c:v>5142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-5.7506022122359446E-3</c:v>
                </c:pt>
                <c:pt idx="1">
                  <c:v>0.11892062029086969</c:v>
                </c:pt>
                <c:pt idx="2">
                  <c:v>0.21118998192007174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6C3-495F-9598-786668456B1F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2955</c:v>
                </c:pt>
                <c:pt idx="2">
                  <c:v>5142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6C3-495F-9598-786668456B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4852312"/>
        <c:axId val="1"/>
      </c:scatterChart>
      <c:valAx>
        <c:axId val="9148523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4626879857288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746518105849582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48523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955446377002318"/>
          <c:y val="0.92397937099967764"/>
          <c:w val="0.6615603272432172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17</xdr:col>
      <xdr:colOff>619125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0B22B25-69AC-3BB2-C60E-8F546FDEE1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6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0</v>
      </c>
    </row>
    <row r="2" spans="1:6" x14ac:dyDescent="0.2">
      <c r="A2" t="s">
        <v>28</v>
      </c>
      <c r="B2" t="s">
        <v>48</v>
      </c>
      <c r="D2" s="3" t="s">
        <v>45</v>
      </c>
      <c r="E2" s="30" t="s">
        <v>44</v>
      </c>
    </row>
    <row r="3" spans="1:6" ht="13.5" thickBot="1" x14ac:dyDescent="0.25">
      <c r="E3" t="s">
        <v>49</v>
      </c>
    </row>
    <row r="4" spans="1:6" ht="14.25" thickTop="1" thickBot="1" x14ac:dyDescent="0.25">
      <c r="A4" s="5" t="s">
        <v>5</v>
      </c>
      <c r="C4" s="8" t="s">
        <v>43</v>
      </c>
      <c r="D4" s="9" t="s">
        <v>43</v>
      </c>
    </row>
    <row r="5" spans="1:6" ht="13.5" thickTop="1" x14ac:dyDescent="0.2">
      <c r="A5" s="11" t="s">
        <v>33</v>
      </c>
      <c r="B5" s="12"/>
      <c r="C5" s="13">
        <v>-9.5</v>
      </c>
      <c r="D5" s="12" t="s">
        <v>34</v>
      </c>
    </row>
    <row r="6" spans="1:6" x14ac:dyDescent="0.2">
      <c r="A6" s="5" t="s">
        <v>6</v>
      </c>
    </row>
    <row r="7" spans="1:6" x14ac:dyDescent="0.2">
      <c r="A7" t="s">
        <v>7</v>
      </c>
      <c r="C7">
        <v>51277.661</v>
      </c>
      <c r="D7" s="29" t="s">
        <v>41</v>
      </c>
    </row>
    <row r="8" spans="1:6" x14ac:dyDescent="0.2">
      <c r="A8" t="s">
        <v>8</v>
      </c>
      <c r="C8">
        <v>1.17652</v>
      </c>
      <c r="D8" s="29" t="s">
        <v>41</v>
      </c>
    </row>
    <row r="9" spans="1:6" x14ac:dyDescent="0.2">
      <c r="A9" s="26" t="s">
        <v>37</v>
      </c>
      <c r="B9" s="27">
        <v>21</v>
      </c>
      <c r="C9" s="24" t="str">
        <f>"F"&amp;B9</f>
        <v>F21</v>
      </c>
      <c r="D9" s="25" t="str">
        <f>"G"&amp;B9</f>
        <v>G21</v>
      </c>
    </row>
    <row r="10" spans="1:6" ht="13.5" thickBot="1" x14ac:dyDescent="0.25">
      <c r="A10" s="12"/>
      <c r="B10" s="12"/>
      <c r="C10" s="4" t="s">
        <v>24</v>
      </c>
      <c r="D10" s="4" t="s">
        <v>25</v>
      </c>
      <c r="E10" s="12"/>
    </row>
    <row r="11" spans="1:6" x14ac:dyDescent="0.2">
      <c r="A11" s="12" t="s">
        <v>20</v>
      </c>
      <c r="B11" s="12"/>
      <c r="C11" s="23">
        <f ca="1">INTERCEPT(INDIRECT($D$9):G992,INDIRECT($C$9):F992)</f>
        <v>-5.7506022122359446E-3</v>
      </c>
      <c r="D11" s="3"/>
      <c r="E11" s="12"/>
    </row>
    <row r="12" spans="1:6" x14ac:dyDescent="0.2">
      <c r="A12" s="12" t="s">
        <v>21</v>
      </c>
      <c r="B12" s="12"/>
      <c r="C12" s="23">
        <f ca="1">SLOPE(INDIRECT($D$9):G992,INDIRECT($C$9):F992)</f>
        <v>4.2189923012895308E-5</v>
      </c>
      <c r="D12" s="3"/>
      <c r="E12" s="12"/>
    </row>
    <row r="13" spans="1:6" x14ac:dyDescent="0.2">
      <c r="A13" s="12" t="s">
        <v>23</v>
      </c>
      <c r="B13" s="12"/>
      <c r="C13" s="3" t="s">
        <v>18</v>
      </c>
    </row>
    <row r="14" spans="1:6" x14ac:dyDescent="0.2">
      <c r="A14" s="12"/>
      <c r="B14" s="12"/>
      <c r="C14" s="12"/>
    </row>
    <row r="15" spans="1:6" x14ac:dyDescent="0.2">
      <c r="A15" s="14" t="s">
        <v>22</v>
      </c>
      <c r="B15" s="12"/>
      <c r="C15" s="15">
        <f ca="1">(C7+C11)+(C8+C12)*INT(MAX(F21:F3533))</f>
        <v>57327.538029981923</v>
      </c>
      <c r="E15" s="16" t="s">
        <v>38</v>
      </c>
      <c r="F15" s="13">
        <v>1</v>
      </c>
    </row>
    <row r="16" spans="1:6" x14ac:dyDescent="0.2">
      <c r="A16" s="18" t="s">
        <v>9</v>
      </c>
      <c r="B16" s="12"/>
      <c r="C16" s="19">
        <f ca="1">+C8+C12</f>
        <v>1.176562189923013</v>
      </c>
      <c r="E16" s="16" t="s">
        <v>35</v>
      </c>
      <c r="F16" s="17">
        <f ca="1">NOW()+15018.5+$C$5/24</f>
        <v>60332.761270833333</v>
      </c>
    </row>
    <row r="17" spans="1:21" ht="13.5" thickBot="1" x14ac:dyDescent="0.25">
      <c r="A17" s="16" t="s">
        <v>32</v>
      </c>
      <c r="B17" s="12"/>
      <c r="C17" s="12">
        <f>COUNT(C21:C2191)</f>
        <v>3</v>
      </c>
      <c r="E17" s="16" t="s">
        <v>39</v>
      </c>
      <c r="F17" s="17">
        <f ca="1">ROUND(2*(F16-$C$7)/$C$8,0)/2+F15</f>
        <v>7697.5</v>
      </c>
    </row>
    <row r="18" spans="1:21" ht="14.25" thickTop="1" thickBot="1" x14ac:dyDescent="0.25">
      <c r="A18" s="18" t="s">
        <v>10</v>
      </c>
      <c r="B18" s="12"/>
      <c r="C18" s="21">
        <f ca="1">+C15</f>
        <v>57327.538029981923</v>
      </c>
      <c r="D18" s="22">
        <f ca="1">+C16</f>
        <v>1.176562189923013</v>
      </c>
      <c r="E18" s="16" t="s">
        <v>40</v>
      </c>
      <c r="F18" s="25">
        <f ca="1">ROUND(2*(F16-$C$15)/$C$16,0)/2+F15</f>
        <v>2555</v>
      </c>
    </row>
    <row r="19" spans="1:21" ht="13.5" thickTop="1" x14ac:dyDescent="0.2">
      <c r="E19" s="16" t="s">
        <v>36</v>
      </c>
      <c r="F19" s="20">
        <f ca="1">+$C$15+$C$16*F18-15018.5-$C$5/24</f>
        <v>45315.550258568554</v>
      </c>
    </row>
    <row r="20" spans="1:21" ht="13.5" thickBot="1" x14ac:dyDescent="0.25">
      <c r="A20" s="4" t="s">
        <v>11</v>
      </c>
      <c r="B20" s="4" t="s">
        <v>12</v>
      </c>
      <c r="C20" s="4" t="s">
        <v>13</v>
      </c>
      <c r="D20" s="4" t="s">
        <v>17</v>
      </c>
      <c r="E20" s="4" t="s">
        <v>14</v>
      </c>
      <c r="F20" s="4" t="s">
        <v>15</v>
      </c>
      <c r="G20" s="4" t="s">
        <v>16</v>
      </c>
      <c r="H20" s="7" t="s">
        <v>4</v>
      </c>
      <c r="I20" s="7" t="s">
        <v>50</v>
      </c>
      <c r="J20" s="7" t="s">
        <v>1</v>
      </c>
      <c r="K20" s="7" t="s">
        <v>3</v>
      </c>
      <c r="L20" s="7" t="s">
        <v>29</v>
      </c>
      <c r="M20" s="7" t="s">
        <v>30</v>
      </c>
      <c r="N20" s="7" t="s">
        <v>31</v>
      </c>
      <c r="O20" s="7" t="s">
        <v>27</v>
      </c>
      <c r="P20" s="6" t="s">
        <v>26</v>
      </c>
      <c r="Q20" s="4" t="s">
        <v>19</v>
      </c>
      <c r="U20" s="28" t="s">
        <v>42</v>
      </c>
    </row>
    <row r="21" spans="1:21" x14ac:dyDescent="0.2">
      <c r="A21" t="s">
        <v>41</v>
      </c>
      <c r="C21" s="10">
        <f>+C7</f>
        <v>51277.661</v>
      </c>
      <c r="D21" s="10" t="s">
        <v>18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-5.7506022122359446E-3</v>
      </c>
      <c r="Q21" s="2">
        <f>+C21-15018.5</f>
        <v>36259.161</v>
      </c>
    </row>
    <row r="22" spans="1:21" x14ac:dyDescent="0.2">
      <c r="A22" s="31" t="s">
        <v>46</v>
      </c>
      <c r="B22" s="32" t="s">
        <v>47</v>
      </c>
      <c r="C22" s="31">
        <v>54754.383000000002</v>
      </c>
      <c r="D22" s="31">
        <v>1E-3</v>
      </c>
      <c r="E22">
        <f>+(C22-C$7)/C$8</f>
        <v>2955.0895862373795</v>
      </c>
      <c r="F22">
        <f>ROUND(2*E22,0)/2</f>
        <v>2955</v>
      </c>
      <c r="G22">
        <f>+C22-(C$7+F22*C$8)</f>
        <v>0.10540000000037253</v>
      </c>
      <c r="K22">
        <f>+G22</f>
        <v>0.10540000000037253</v>
      </c>
      <c r="O22">
        <f ca="1">+C$11+C$12*$F22</f>
        <v>0.11892062029086969</v>
      </c>
      <c r="Q22" s="2">
        <f>+C22-15018.5</f>
        <v>39735.883000000002</v>
      </c>
    </row>
    <row r="23" spans="1:21" x14ac:dyDescent="0.2">
      <c r="A23" s="33" t="s">
        <v>2</v>
      </c>
      <c r="B23" s="34" t="s">
        <v>47</v>
      </c>
      <c r="C23" s="35">
        <v>57327.5458</v>
      </c>
      <c r="D23" s="35">
        <v>1.54E-2</v>
      </c>
      <c r="E23">
        <f>+(C23-C$7)/C$8</f>
        <v>5142.1861081834559</v>
      </c>
      <c r="F23">
        <f>ROUND(2*E23,0)/2</f>
        <v>5142</v>
      </c>
      <c r="G23">
        <f>+C23-(C$7+F23*C$8)</f>
        <v>0.21895999999833293</v>
      </c>
      <c r="K23">
        <f>+G23</f>
        <v>0.21895999999833293</v>
      </c>
      <c r="O23">
        <f ca="1">+C$11+C$12*$F23</f>
        <v>0.21118998192007174</v>
      </c>
      <c r="Q23" s="2">
        <f>+C23-15018.5</f>
        <v>42309.0458</v>
      </c>
    </row>
    <row r="24" spans="1:21" x14ac:dyDescent="0.2">
      <c r="C24" s="10"/>
      <c r="D24" s="10"/>
      <c r="Q24" s="2"/>
    </row>
    <row r="25" spans="1:21" x14ac:dyDescent="0.2">
      <c r="C25" s="10"/>
      <c r="D25" s="10"/>
      <c r="Q25" s="2"/>
    </row>
    <row r="26" spans="1:21" x14ac:dyDescent="0.2">
      <c r="C26" s="10"/>
      <c r="D26" s="10"/>
      <c r="Q26" s="2"/>
    </row>
    <row r="27" spans="1:21" x14ac:dyDescent="0.2">
      <c r="C27" s="10"/>
      <c r="D27" s="10"/>
      <c r="Q27" s="2"/>
    </row>
    <row r="28" spans="1:21" x14ac:dyDescent="0.2">
      <c r="C28" s="10"/>
      <c r="D28" s="10"/>
      <c r="Q28" s="2"/>
    </row>
    <row r="29" spans="1:21" x14ac:dyDescent="0.2">
      <c r="C29" s="10"/>
      <c r="D29" s="10"/>
      <c r="Q29" s="2"/>
    </row>
    <row r="30" spans="1:21" x14ac:dyDescent="0.2">
      <c r="C30" s="10"/>
      <c r="D30" s="10"/>
      <c r="Q30" s="2"/>
    </row>
    <row r="31" spans="1:21" x14ac:dyDescent="0.2">
      <c r="C31" s="10"/>
      <c r="D31" s="10"/>
      <c r="Q31" s="2"/>
    </row>
    <row r="32" spans="1:21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8" type="noConversion"/>
  <hyperlinks>
    <hyperlink ref="H1859" r:id="rId1" display="http://vsolj.cetus-net.org/bulletin.html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2024-01-23T05:16:13Z</dcterms:modified>
</cp:coreProperties>
</file>