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DDA29D8-3F7B-4C34-8ECC-C0ABF74831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2" i="1"/>
  <c r="F22" i="1"/>
  <c r="G22" i="1"/>
  <c r="K22" i="1"/>
  <c r="E21" i="1"/>
  <c r="F21" i="1"/>
  <c r="G21" i="1"/>
  <c r="I21" i="1"/>
  <c r="Q22" i="1"/>
  <c r="C8" i="1"/>
  <c r="C9" i="1"/>
  <c r="D9" i="1"/>
  <c r="D8" i="1"/>
  <c r="F16" i="1"/>
  <c r="C17" i="1"/>
  <c r="Q21" i="1"/>
  <c r="C11" i="1"/>
  <c r="C12" i="1"/>
  <c r="C16" i="1" l="1"/>
  <c r="D18" i="1" s="1"/>
  <c r="C15" i="1"/>
  <c r="O23" i="1"/>
  <c r="O22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<sst xmlns="http://schemas.openxmlformats.org/spreadsheetml/2006/main" count="57" uniqueCount="52">
  <si>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</si>
  <si>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</si>
  <si>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</si>
  <si>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</si>
  <si>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</si>
  <si>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</si>
  <si>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</si>
  <si>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</si>
  <si>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</si>
  <si>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</si>
  <si>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</si>
  <si>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</si>
  <si>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</si>
  <si>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</si>
  <si>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</si>
  <si>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</si>
  <si>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</si>
  <si>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</si>
  <si>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</si>
  <si>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</si>
  <si>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</si>
  <si>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</si>
  <si>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</si>
  <si>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</si>
  <si>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</si>
  <si>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</si>
  <si>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</si>
  <si>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</si>
  <si>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</si>
  <si>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</si>
  <si>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</si>
  <si>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</si>
  <si>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</si>
  <si>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</si>
  <si>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</si>
  <si>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</si>
  <si>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</si>
  <si>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</si>
  <si>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</si>
  <si>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</si>
  <si>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</si>
  <si>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</si>
  <si>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V0900 Cep  </t>
  </si>
  <si>
    <t>2017K</t>
  </si>
  <si>
    <t>G3995-0529</t>
  </si>
  <si>
    <t xml:space="preserve">EA        </t>
  </si>
  <si>
    <t>pr_6</t>
  </si>
  <si>
    <t xml:space="preserve">B5V              </t>
  </si>
  <si>
    <t>V0900 Cep   / GSC 3995-0529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</si>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</sst>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V0900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9-4A67-B506-B3B030607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9-4A67-B506-B3B030607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49-4A67-B506-B3B030607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0.25262999999540625</c:v>
                </c:pt>
                <c:pt idx="2">
                  <c:v>0.29797999999573221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49-4A67-B506-B3B030607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49-4A67-B506-B3B030607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49-4A67-B506-B3B030607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49-4A67-B506-B3B030607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-5.5380799516338564E-4</c:v>
                </c:pt>
                <c:pt idx="1">
                  <c:v>0.25702804592772832</c:v>
                </c:pt>
                <c:pt idx="2">
                  <c:v>0.29413576205857361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49-4A67-B506-B3B0306074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1423</c:v>
                </c:pt>
                <c:pt idx="2">
                  <c:v>1628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49-4A67-B506-B3B03060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189712"/>
        <c:axId val="1"/>
      </c:scatterChart>
      <c:valAx>
        <c:axId val="509189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189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3974C5-AFE2-1C41-C91E-BA0C12F2B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22.3949</v>
      </c>
      <c r="L1" s="32">
        <v>58.32546</v>
      </c>
      <c r="M1" s="33">
        <v>52894.290800000002</v>
      </c>
      <c r="N1" s="33">
        <v>3.0920899999999998</v>
      </c>
      <c r="O1" s="31" t="s">
        <v>45</v>
      </c>
      <c r="P1" s="42">
        <v>9.3800000000000008</v>
      </c>
      <c r="Q1" s="42">
        <v>10.050000000000001</v>
      </c>
      <c r="R1" s="43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52894.290800000002</v>
      </c>
      <c r="D4" s="27">
        <v>3.0920899999999998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9">
        <v>52894.290800000002</v>
      </c>
      <c r="D7" s="28" t="s">
        <v>49</v>
      </c>
    </row>
    <row r="8" spans="1:19" x14ac:dyDescent="0.2">
      <c r="A8" t="s">
        <v>4</v>
      </c>
      <c r="C8" s="49">
        <f>N1</f>
        <v>3.0920899999999998</v>
      </c>
      <c r="D8" s="28" t="str">
        <f>D7</f>
        <v>GCVS</v>
      </c>
    </row>
    <row r="9" spans="1:19" x14ac:dyDescent="0.2">
      <c r="A9" s="24" t="s">
        <v>33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-5.5380799516338564E-4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1.8101324941875735E-4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57928.507455762061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3.0922710132494187</v>
      </c>
      <c r="E16" s="14" t="s">
        <v>31</v>
      </c>
      <c r="F16" s="35">
        <f ca="1">NOW()+15018.5+$C$5/24</f>
        <v>60334.766158796294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2407.5</v>
      </c>
    </row>
    <row r="18" spans="1:21" ht="14.25" thickTop="1" thickBot="1" x14ac:dyDescent="0.25">
      <c r="A18" s="16" t="s">
        <v>6</v>
      </c>
      <c r="B18" s="10"/>
      <c r="C18" s="19">
        <f ca="1">+C15</f>
        <v>57928.507455762061</v>
      </c>
      <c r="D18" s="20">
        <f ca="1">+C16</f>
        <v>3.0922710132494187</v>
      </c>
      <c r="E18" s="14" t="s">
        <v>37</v>
      </c>
      <c r="F18" s="23">
        <f ca="1">ROUND(2*(F16-$C$15)/$C$16,0)/2+F15</f>
        <v>779</v>
      </c>
    </row>
    <row r="19" spans="1:21" ht="13.5" thickTop="1" x14ac:dyDescent="0.2">
      <c r="E19" s="14" t="s">
        <v>32</v>
      </c>
      <c r="F19" s="18">
        <f ca="1">+$C$15+$C$16*F18-15018.5-$C$5/24</f>
        <v>45319.282408416693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52894.290800000002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-5.5380799516338564E-4</v>
      </c>
      <c r="Q21" s="2">
        <f>+C21-15018.5</f>
        <v>37875.790800000002</v>
      </c>
    </row>
    <row r="22" spans="1:21" x14ac:dyDescent="0.2">
      <c r="A22" s="44" t="s">
        <v>50</v>
      </c>
      <c r="B22" s="45" t="s">
        <v>51</v>
      </c>
      <c r="C22" s="46">
        <v>57294.587500000001</v>
      </c>
      <c r="D22" s="46">
        <v>8.9999999999999998E-4</v>
      </c>
      <c r="E22">
        <f>+(C22-C$7)/C$8</f>
        <v>1423.081702020316</v>
      </c>
      <c r="F22">
        <f>ROUND(2*E22,0)/2</f>
        <v>1423</v>
      </c>
      <c r="G22">
        <f>+C22-(C$7+F22*C$8)</f>
        <v>0.25262999999540625</v>
      </c>
      <c r="K22">
        <f>+G22</f>
        <v>0.25262999999540625</v>
      </c>
      <c r="O22">
        <f ca="1">+C$11+C$12*$F22</f>
        <v>0.25702804592772832</v>
      </c>
      <c r="Q22" s="2">
        <f>+C22-15018.5</f>
        <v>42276.087500000001</v>
      </c>
    </row>
    <row r="23" spans="1:21" x14ac:dyDescent="0.2">
      <c r="A23" s="47" t="s">
        <v>0</v>
      </c>
      <c r="B23" s="48" t="s">
        <v>51</v>
      </c>
      <c r="C23" s="48">
        <v>57928.511299999998</v>
      </c>
      <c r="D23" s="48">
        <v>3.7000000000000002E-3</v>
      </c>
      <c r="E23">
        <f>+(C23-C$7)/C$8</f>
        <v>1628.09636847569</v>
      </c>
      <c r="F23">
        <f>ROUND(2*E23,0)/2</f>
        <v>1628</v>
      </c>
      <c r="G23">
        <f>+C23-(C$7+F23*C$8)</f>
        <v>0.29797999999573221</v>
      </c>
      <c r="K23">
        <f>+G23</f>
        <v>0.29797999999573221</v>
      </c>
      <c r="O23">
        <f ca="1">+C$11+C$12*$F23</f>
        <v>0.29413576205857361</v>
      </c>
      <c r="Q23" s="2">
        <f>+C23-15018.5</f>
        <v>42910.011299999998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96" r:id="rId1" display="http://vsolj.cetus-net.org/bulletin.html"/>
    <hyperlink ref="H64889" r:id="rId2" display="https://www.aavso.org/ejaavso"/>
    <hyperlink ref="AP1040" r:id="rId3" display="http://cdsbib.u-strasbg.fr/cgi-bin/cdsbib?1990RMxAA..21..381G"/>
    <hyperlink ref="AP1044" r:id="rId4" display="http://cdsbib.u-strasbg.fr/cgi-bin/cdsbib?1990RMxAA..21..381G"/>
    <hyperlink ref="AP1043" r:id="rId5" display="http://cdsbib.u-strasbg.fr/cgi-bin/cdsbib?1990RMxAA..21..381G"/>
    <hyperlink ref="AP1024" r:id="rId6" display="http://cdsbib.u-strasbg.fr/cgi-bin/cdsbib?1990RMxAA..21..381G"/>
    <hyperlink ref="I64896" r:id="rId7" display="http://vsolj.cetus-net.org/bulletin.html"/>
    <hyperlink ref="AQ1180" r:id="rId8" display="http://cdsbib.u-strasbg.fr/cgi-bin/cdsbib?1990RMxAA..21..381G"/>
    <hyperlink ref="AQ55946" r:id="rId9" display="http://cdsbib.u-strasbg.fr/cgi-bin/cdsbib?1990RMxAA..21..381G"/>
    <hyperlink ref="AQ1181" r:id="rId10" display="http://cdsbib.u-strasbg.fr/cgi-bin/cdsbib?1990RMxAA..21..381G"/>
    <hyperlink ref="H64893" r:id="rId11" display="https://www.aavso.org/ejaavso"/>
    <hyperlink ref="H2066" r:id="rId12" display="http://vsolj.cetus-net.org/bulletin.html"/>
    <hyperlink ref="AP3310" r:id="rId13" display="http://cdsbib.u-strasbg.fr/cgi-bin/cdsbib?1990RMxAA..21..381G"/>
    <hyperlink ref="AP3313" r:id="rId14" display="http://cdsbib.u-strasbg.fr/cgi-bin/cdsbib?1990RMxAA..21..381G"/>
    <hyperlink ref="AP3311" r:id="rId15" display="http://cdsbib.u-strasbg.fr/cgi-bin/cdsbib?1990RMxAA..21..381G"/>
    <hyperlink ref="AP3295" r:id="rId16" display="http://cdsbib.u-strasbg.fr/cgi-bin/cdsbib?1990RMxAA..21..381G"/>
    <hyperlink ref="I2066" r:id="rId17" display="http://vsolj.cetus-net.org/bulletin.html"/>
    <hyperlink ref="AQ3524" r:id="rId18" display="http://cdsbib.u-strasbg.fr/cgi-bin/cdsbib?1990RMxAA..21..381G"/>
    <hyperlink ref="AQ225" r:id="rId19" display="http://cdsbib.u-strasbg.fr/cgi-bin/cdsbib?1990RMxAA..21..381G"/>
    <hyperlink ref="AQ352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2024-01-25T05:23:16Z</dcterms:modified>
</cp:coreProperties>
</file>