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69B5D01-2242-43BB-A1A0-26AC1D69F7F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E26" i="1"/>
  <c r="F26" i="1"/>
  <c r="G26" i="1"/>
  <c r="K26" i="1"/>
  <c r="D9" i="1"/>
  <c r="C9" i="1"/>
  <c r="E21" i="1"/>
  <c r="F21" i="1"/>
  <c r="G21" i="1"/>
  <c r="I21" i="1"/>
  <c r="E22" i="1"/>
  <c r="F22" i="1"/>
  <c r="G22" i="1"/>
  <c r="K22" i="1"/>
  <c r="E23" i="1"/>
  <c r="F23" i="1"/>
  <c r="G23" i="1"/>
  <c r="K23" i="1"/>
  <c r="E24" i="1"/>
  <c r="F24" i="1"/>
  <c r="G24" i="1"/>
  <c r="K24" i="1"/>
  <c r="Q25" i="1"/>
  <c r="Q26" i="1"/>
  <c r="Q24" i="1"/>
  <c r="Q22" i="1"/>
  <c r="Q23" i="1"/>
  <c r="F16" i="1"/>
  <c r="F17" i="1" s="1"/>
  <c r="C17" i="1"/>
  <c r="Q21" i="1"/>
  <c r="C12" i="1"/>
  <c r="C11" i="1"/>
  <c r="O25" i="1" l="1"/>
  <c r="O21" i="1"/>
  <c r="O22" i="1"/>
  <c r="O24" i="1"/>
  <c r="O26" i="1"/>
  <c r="O23" i="1"/>
  <c r="C1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<sst xmlns="http://schemas.openxmlformats.org/spreadsheetml/2006/main" count="62" uniqueCount="54">
  <si>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</si>
  <si>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</si>
  <si>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</si>
  <si>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</si>
  <si>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</si>
  <si>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</si>
  <si>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</si>
  <si>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</si>
  <si>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</si>
  <si>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</si>
  <si>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</si>
  <si>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</si>
  <si>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</si>
  <si>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</si>
  <si>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</si>
  <si>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</si>
  <si>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</si>
  <si>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</si>
  <si>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</si>
  <si>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</si>
  <si>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</si>
  <si>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</si>
  <si>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</si>
  <si>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</si>
  <si>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</si>
  <si>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</si>
  <si>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</si>
  <si>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</si>
  <si>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</si>
  <si>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</si>
  <si>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</si>
  <si>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</si>
  <si>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</si>
  <si>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</si>
  <si>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</si>
  <si>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</si>
  <si>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</si>
  <si>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</si>
  <si>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</si>
  <si>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</si>
  <si>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</si>
  <si>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</si>
  <si>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</si>
  <si>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G3996-0574</t>
  </si>
  <si>
    <t>Cep</t>
  </si>
  <si>
    <t>EW</t>
  </si>
  <si>
    <t>3996-0574</t>
  </si>
  <si>
    <t>IBVS 5922</t>
  </si>
  <si>
    <t>I</t>
  </si>
  <si>
    <t>II</t>
  </si>
  <si>
    <t>V0909 Cep / GSC 3996-0574</t>
  </si>
  <si>
    <t>IBVS 6075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</si>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</sst>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6" fillId="0" borderId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1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2" fillId="0" borderId="0" xfId="42" applyFont="1"/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  <xf numFmtId="0" fontId="32" fillId="0" borderId="0" xfId="41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V0909 Cep - O-C Diagr.</a:t>
            </a:r>
          </a:p>
        </c:rich>
      </c:tx>
      <c:layout>
        <c:manualLayout>
          <c:xMode val="edge"/>
          <c:yMode val="edge"/>
          <c:x val="0.376912378303198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1974965229486"/>
          <c:y val="0.14035127795846455"/>
          <c:w val="0.8386648122392211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1.9E-3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1.9E-3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5242</c:v>
                </c:pt>
                <c:pt idx="2">
                  <c:v>5242.5</c:v>
                </c:pt>
                <c:pt idx="3">
                  <c:v>7007.5</c:v>
                </c:pt>
                <c:pt idx="4">
                  <c:v>10299.5</c:v>
                </c:pt>
                <c:pt idx="5">
                  <c:v>11160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10-4B43-99CE-6C22198C5A6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5242</c:v>
                </c:pt>
                <c:pt idx="2">
                  <c:v>5242.5</c:v>
                </c:pt>
                <c:pt idx="3">
                  <c:v>7007.5</c:v>
                </c:pt>
                <c:pt idx="4">
                  <c:v>10299.5</c:v>
                </c:pt>
                <c:pt idx="5">
                  <c:v>11160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10-4B43-99CE-6C22198C5A6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5242</c:v>
                </c:pt>
                <c:pt idx="2">
                  <c:v>5242.5</c:v>
                </c:pt>
                <c:pt idx="3">
                  <c:v>7007.5</c:v>
                </c:pt>
                <c:pt idx="4">
                  <c:v>10299.5</c:v>
                </c:pt>
                <c:pt idx="5">
                  <c:v>11160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10-4B43-99CE-6C22198C5A6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5242</c:v>
                </c:pt>
                <c:pt idx="2">
                  <c:v>5242.5</c:v>
                </c:pt>
                <c:pt idx="3">
                  <c:v>7007.5</c:v>
                </c:pt>
                <c:pt idx="4">
                  <c:v>10299.5</c:v>
                </c:pt>
                <c:pt idx="5">
                  <c:v>11160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-0.39159199999994598</c:v>
                </c:pt>
                <c:pt idx="2">
                  <c:v>-0.39255500000581378</c:v>
                </c:pt>
                <c:pt idx="3">
                  <c:v>-0.52224500000011176</c:v>
                </c:pt>
                <c:pt idx="4">
                  <c:v>-0.36723699999856763</c:v>
                </c:pt>
                <c:pt idx="5">
                  <c:v>-0.32493999999860534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10-4B43-99CE-6C22198C5A6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5242</c:v>
                </c:pt>
                <c:pt idx="2">
                  <c:v>5242.5</c:v>
                </c:pt>
                <c:pt idx="3">
                  <c:v>7007.5</c:v>
                </c:pt>
                <c:pt idx="4">
                  <c:v>10299.5</c:v>
                </c:pt>
                <c:pt idx="5">
                  <c:v>11160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10-4B43-99CE-6C22198C5A6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5242</c:v>
                </c:pt>
                <c:pt idx="2">
                  <c:v>5242.5</c:v>
                </c:pt>
                <c:pt idx="3">
                  <c:v>7007.5</c:v>
                </c:pt>
                <c:pt idx="4">
                  <c:v>10299.5</c:v>
                </c:pt>
                <c:pt idx="5">
                  <c:v>11160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10-4B43-99CE-6C22198C5A6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1.9E-3</c:v>
                  </c:pt>
                  <c:pt idx="2">
                    <c:v>2.0000000000000001E-4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5242</c:v>
                </c:pt>
                <c:pt idx="2">
                  <c:v>5242.5</c:v>
                </c:pt>
                <c:pt idx="3">
                  <c:v>7007.5</c:v>
                </c:pt>
                <c:pt idx="4">
                  <c:v>10299.5</c:v>
                </c:pt>
                <c:pt idx="5">
                  <c:v>11160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10-4B43-99CE-6C22198C5A6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5242</c:v>
                </c:pt>
                <c:pt idx="2">
                  <c:v>5242.5</c:v>
                </c:pt>
                <c:pt idx="3">
                  <c:v>7007.5</c:v>
                </c:pt>
                <c:pt idx="4">
                  <c:v>10299.5</c:v>
                </c:pt>
                <c:pt idx="5">
                  <c:v>11160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-0.49704937307534802</c:v>
                </c:pt>
                <c:pt idx="1">
                  <c:v>-0.4315534263136338</c:v>
                </c:pt>
                <c:pt idx="2">
                  <c:v>-0.43154717908483164</c:v>
                </c:pt>
                <c:pt idx="3">
                  <c:v>-0.40949446141325102</c:v>
                </c:pt>
                <c:pt idx="4">
                  <c:v>-0.36836270697991191</c:v>
                </c:pt>
                <c:pt idx="5">
                  <c:v>-0.35761122621141617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10-4B43-99CE-6C22198C5A6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5242</c:v>
                </c:pt>
                <c:pt idx="2">
                  <c:v>5242.5</c:v>
                </c:pt>
                <c:pt idx="3">
                  <c:v>7007.5</c:v>
                </c:pt>
                <c:pt idx="4">
                  <c:v>10299.5</c:v>
                </c:pt>
                <c:pt idx="5">
                  <c:v>11160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10-4B43-99CE-6C22198C5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207304"/>
        <c:axId val="1"/>
      </c:scatterChart>
      <c:valAx>
        <c:axId val="513207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668984700973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207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65785813630041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18</xdr:col>
      <xdr:colOff>47625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31BE5B8-B486-A48A-52BF-CF2D916A92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6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50</v>
      </c>
    </row>
    <row r="2" spans="1:6" x14ac:dyDescent="0.2">
      <c r="A2" t="s">
        <v>27</v>
      </c>
      <c r="B2" t="s">
        <v>45</v>
      </c>
      <c r="D2" s="3" t="s">
        <v>44</v>
      </c>
      <c r="E2" s="30" t="s">
        <v>43</v>
      </c>
    </row>
    <row r="3" spans="1:6" ht="13.5" thickBot="1" x14ac:dyDescent="0.25">
      <c r="E3" t="s">
        <v>46</v>
      </c>
    </row>
    <row r="4" spans="1:6" ht="14.25" thickTop="1" thickBot="1" x14ac:dyDescent="0.25">
      <c r="A4" s="5" t="s">
        <v>4</v>
      </c>
      <c r="C4" s="8" t="s">
        <v>42</v>
      </c>
      <c r="D4" s="9" t="s">
        <v>42</v>
      </c>
    </row>
    <row r="5" spans="1:6" ht="13.5" thickTop="1" x14ac:dyDescent="0.2">
      <c r="A5" s="11" t="s">
        <v>32</v>
      </c>
      <c r="B5" s="12"/>
      <c r="C5" s="13">
        <v>-9.5</v>
      </c>
      <c r="D5" s="12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>
        <v>52892.0818</v>
      </c>
      <c r="D7" s="29" t="s">
        <v>40</v>
      </c>
    </row>
    <row r="8" spans="1:6" x14ac:dyDescent="0.2">
      <c r="A8" t="s">
        <v>7</v>
      </c>
      <c r="C8">
        <v>0.42552600000000002</v>
      </c>
      <c r="D8" s="29" t="s">
        <v>40</v>
      </c>
    </row>
    <row r="9" spans="1:6" x14ac:dyDescent="0.2">
      <c r="A9" s="26" t="s">
        <v>36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23</v>
      </c>
      <c r="D10" s="4" t="s">
        <v>24</v>
      </c>
      <c r="E10" s="12"/>
    </row>
    <row r="11" spans="1:6" x14ac:dyDescent="0.2">
      <c r="A11" s="12" t="s">
        <v>19</v>
      </c>
      <c r="B11" s="12"/>
      <c r="C11" s="23">
        <f ca="1">INTERCEPT(INDIRECT($D$9):G992,INDIRECT($C$9):F992)</f>
        <v>-0.49704937307534802</v>
      </c>
      <c r="D11" s="3"/>
      <c r="E11" s="12"/>
    </row>
    <row r="12" spans="1:6" x14ac:dyDescent="0.2">
      <c r="A12" s="12" t="s">
        <v>20</v>
      </c>
      <c r="B12" s="12"/>
      <c r="C12" s="23">
        <f ca="1">SLOPE(INDIRECT($D$9):G992,INDIRECT($C$9):F992)</f>
        <v>1.2494457604294973E-5</v>
      </c>
      <c r="D12" s="3"/>
      <c r="E12" s="12"/>
    </row>
    <row r="13" spans="1:6" x14ac:dyDescent="0.2">
      <c r="A13" s="12" t="s">
        <v>22</v>
      </c>
      <c r="B13" s="12"/>
      <c r="C13" s="3" t="s">
        <v>17</v>
      </c>
    </row>
    <row r="14" spans="1:6" x14ac:dyDescent="0.2">
      <c r="A14" s="12"/>
      <c r="B14" s="12"/>
      <c r="C14" s="12"/>
    </row>
    <row r="15" spans="1:6" x14ac:dyDescent="0.2">
      <c r="A15" s="14" t="s">
        <v>21</v>
      </c>
      <c r="B15" s="12"/>
      <c r="C15" s="15">
        <f ca="1">(C7+C11)+(C8+C12)*INT(MAX(F21:F3533))</f>
        <v>57640.59434877379</v>
      </c>
      <c r="E15" s="16" t="s">
        <v>37</v>
      </c>
      <c r="F15" s="13">
        <v>1</v>
      </c>
    </row>
    <row r="16" spans="1:6" x14ac:dyDescent="0.2">
      <c r="A16" s="18" t="s">
        <v>8</v>
      </c>
      <c r="B16" s="12"/>
      <c r="C16" s="19">
        <f ca="1">+C8+C12</f>
        <v>0.42553849445760433</v>
      </c>
      <c r="E16" s="16" t="s">
        <v>34</v>
      </c>
      <c r="F16" s="17">
        <f ca="1">NOW()+15018.5+$C$5/24</f>
        <v>60334.767309953699</v>
      </c>
    </row>
    <row r="17" spans="1:21" ht="13.5" thickBot="1" x14ac:dyDescent="0.25">
      <c r="A17" s="16" t="s">
        <v>31</v>
      </c>
      <c r="B17" s="12"/>
      <c r="C17" s="12">
        <f>COUNT(C21:C2191)</f>
        <v>6</v>
      </c>
      <c r="E17" s="16" t="s">
        <v>38</v>
      </c>
      <c r="F17" s="17">
        <f ca="1">ROUND(2*(F16-$C$7)/$C$8,0)/2+F15</f>
        <v>17491.5</v>
      </c>
    </row>
    <row r="18" spans="1:21" ht="14.25" thickTop="1" thickBot="1" x14ac:dyDescent="0.25">
      <c r="A18" s="18" t="s">
        <v>9</v>
      </c>
      <c r="B18" s="12"/>
      <c r="C18" s="21">
        <f ca="1">+C15</f>
        <v>57640.59434877379</v>
      </c>
      <c r="D18" s="22">
        <f ca="1">+C16</f>
        <v>0.42553849445760433</v>
      </c>
      <c r="E18" s="16" t="s">
        <v>39</v>
      </c>
      <c r="F18" s="25">
        <f ca="1">ROUND(2*(F16-$C$15)/$C$16,0)/2+F15</f>
        <v>6332</v>
      </c>
    </row>
    <row r="19" spans="1:21" ht="13.5" thickTop="1" x14ac:dyDescent="0.2">
      <c r="E19" s="16" t="s">
        <v>35</v>
      </c>
      <c r="F19" s="20">
        <f ca="1">+$C$15+$C$16*F18-15018.5-$C$5/24</f>
        <v>45316.99992901268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52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8" t="s">
        <v>41</v>
      </c>
    </row>
    <row r="21" spans="1:21" x14ac:dyDescent="0.2">
      <c r="A21" t="s">
        <v>40</v>
      </c>
      <c r="C21" s="10">
        <v>52892.0818</v>
      </c>
      <c r="D21" s="10" t="s">
        <v>17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I21">
        <f>+G21</f>
        <v>0</v>
      </c>
      <c r="O21">
        <f t="shared" ref="O21:O26" ca="1" si="2">+C$11+C$12*$F21</f>
        <v>-0.49704937307534802</v>
      </c>
      <c r="Q21" s="2">
        <f t="shared" ref="Q21:Q26" si="3">+C21-15018.5</f>
        <v>37873.5818</v>
      </c>
    </row>
    <row r="22" spans="1:21" x14ac:dyDescent="0.2">
      <c r="A22" s="31" t="s">
        <v>47</v>
      </c>
      <c r="B22" s="32" t="s">
        <v>48</v>
      </c>
      <c r="C22" s="31">
        <v>55122.297500000001</v>
      </c>
      <c r="D22" s="31">
        <v>1.9E-3</v>
      </c>
      <c r="E22">
        <f t="shared" si="0"/>
        <v>5241.0797460084705</v>
      </c>
      <c r="F22">
        <f>ROUND(2*E22,0)/2+1</f>
        <v>5242</v>
      </c>
      <c r="G22">
        <f t="shared" si="1"/>
        <v>-0.39159199999994598</v>
      </c>
      <c r="K22">
        <f>+G22</f>
        <v>-0.39159199999994598</v>
      </c>
      <c r="O22">
        <f t="shared" ca="1" si="2"/>
        <v>-0.4315534263136338</v>
      </c>
      <c r="Q22" s="2">
        <f t="shared" si="3"/>
        <v>40103.797500000001</v>
      </c>
    </row>
    <row r="23" spans="1:21" x14ac:dyDescent="0.2">
      <c r="A23" s="31" t="s">
        <v>47</v>
      </c>
      <c r="B23" s="32" t="s">
        <v>49</v>
      </c>
      <c r="C23" s="31">
        <v>55122.509299999998</v>
      </c>
      <c r="D23" s="31">
        <v>2.0000000000000001E-4</v>
      </c>
      <c r="E23">
        <f t="shared" si="0"/>
        <v>5241.5774829270076</v>
      </c>
      <c r="F23">
        <f>ROUND(2*E23,0)/2+1</f>
        <v>5242.5</v>
      </c>
      <c r="G23">
        <f t="shared" si="1"/>
        <v>-0.39255500000581378</v>
      </c>
      <c r="K23">
        <f>+G23</f>
        <v>-0.39255500000581378</v>
      </c>
      <c r="O23">
        <f t="shared" ca="1" si="2"/>
        <v>-0.43154717908483164</v>
      </c>
      <c r="Q23" s="2">
        <f t="shared" si="3"/>
        <v>40104.009299999998</v>
      </c>
    </row>
    <row r="24" spans="1:21" x14ac:dyDescent="0.2">
      <c r="A24" s="33" t="s">
        <v>51</v>
      </c>
      <c r="B24" s="34" t="s">
        <v>48</v>
      </c>
      <c r="C24" s="35">
        <v>55873.432999999997</v>
      </c>
      <c r="D24" s="35">
        <v>8.0000000000000004E-4</v>
      </c>
      <c r="E24">
        <f t="shared" si="0"/>
        <v>7006.2727071906238</v>
      </c>
      <c r="F24">
        <f>ROUND(2*E24,0)/2+1</f>
        <v>7007.5</v>
      </c>
      <c r="G24">
        <f t="shared" si="1"/>
        <v>-0.52224500000011176</v>
      </c>
      <c r="K24">
        <f>+G24</f>
        <v>-0.52224500000011176</v>
      </c>
      <c r="O24">
        <f t="shared" ca="1" si="2"/>
        <v>-0.40949446141325102</v>
      </c>
      <c r="Q24" s="2">
        <f t="shared" si="3"/>
        <v>40854.932999999997</v>
      </c>
    </row>
    <row r="25" spans="1:21" x14ac:dyDescent="0.2">
      <c r="A25" s="36" t="s">
        <v>1</v>
      </c>
      <c r="B25" s="37" t="s">
        <v>49</v>
      </c>
      <c r="C25" s="38">
        <v>57274.419600000001</v>
      </c>
      <c r="D25" s="42">
        <v>4.0000000000000002E-4</v>
      </c>
      <c r="E25">
        <f t="shared" si="0"/>
        <v>10298.636981054038</v>
      </c>
      <c r="F25">
        <f>ROUND(2*E25,0)/2+1</f>
        <v>10299.5</v>
      </c>
      <c r="G25">
        <f t="shared" si="1"/>
        <v>-0.36723699999856763</v>
      </c>
      <c r="K25">
        <f>+G25</f>
        <v>-0.36723699999856763</v>
      </c>
      <c r="O25">
        <f t="shared" ca="1" si="2"/>
        <v>-0.36836270697991191</v>
      </c>
      <c r="Q25" s="2">
        <f t="shared" si="3"/>
        <v>42255.919600000001</v>
      </c>
    </row>
    <row r="26" spans="1:21" x14ac:dyDescent="0.2">
      <c r="A26" s="39" t="s">
        <v>53</v>
      </c>
      <c r="B26" s="40" t="s">
        <v>48</v>
      </c>
      <c r="C26" s="41">
        <v>57640.62702</v>
      </c>
      <c r="D26" s="41">
        <v>5.9999999999999995E-4</v>
      </c>
      <c r="E26">
        <f t="shared" si="0"/>
        <v>11159.236380385686</v>
      </c>
      <c r="F26">
        <f>ROUND(2*E26,0)/2+1</f>
        <v>11160</v>
      </c>
      <c r="G26">
        <f t="shared" si="1"/>
        <v>-0.32493999999860534</v>
      </c>
      <c r="K26">
        <f>+G26</f>
        <v>-0.32493999999860534</v>
      </c>
      <c r="O26">
        <f t="shared" ca="1" si="2"/>
        <v>-0.35761122621141617</v>
      </c>
      <c r="Q26" s="2">
        <f t="shared" si="3"/>
        <v>42622.12702</v>
      </c>
    </row>
    <row r="27" spans="1:21" x14ac:dyDescent="0.2">
      <c r="C27" s="10"/>
      <c r="D27" s="10"/>
      <c r="Q27" s="2"/>
    </row>
    <row r="28" spans="1:21" x14ac:dyDescent="0.2">
      <c r="C28" s="10"/>
      <c r="D28" s="10"/>
      <c r="Q28" s="2"/>
    </row>
    <row r="29" spans="1:21" x14ac:dyDescent="0.2">
      <c r="C29" s="10"/>
      <c r="D29" s="10"/>
      <c r="Q29" s="2"/>
    </row>
    <row r="30" spans="1:21" x14ac:dyDescent="0.2"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hyperlinks>
    <hyperlink ref="H1848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2024-01-25T05:24:55Z</dcterms:modified>
</cp:coreProperties>
</file>