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11F7306F-F3F3-4976-979D-B2C0C21494C9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D9" i="1"/>
  <c r="C9" i="1"/>
  <c r="F14" i="1"/>
  <c r="F15" i="1" s="1"/>
  <c r="E22" i="1" l="1"/>
  <c r="F22" i="1" s="1"/>
  <c r="G22" i="1" s="1"/>
  <c r="C17" i="1"/>
  <c r="Q22" i="1"/>
  <c r="C11" i="1"/>
  <c r="C12" i="1"/>
  <c r="O21" i="1" l="1"/>
  <c r="C16" i="1"/>
  <c r="D18" i="1" s="1"/>
  <c r="C15" i="1"/>
  <c r="O22" i="1"/>
  <c r="K22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<sst xmlns="http://schemas.openxmlformats.org/spreadsheetml/2006/main" count="57" uniqueCount="53">
  <si>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</si>
  <si>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</si>
  <si>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</si>
  <si>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</si>
  <si>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</si>
  <si>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</si>
  <si>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</si>
  <si>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</si>
  <si>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</si>
  <si>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</si>
  <si>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</si>
  <si>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</si>
  <si>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</si>
  <si>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</si>
  <si>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</si>
  <si>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</si>
  <si>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</si>
  <si>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</si>
  <si>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</si>
  <si>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</si>
  <si>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</si>
  <si>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</si>
  <si>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</si>
  <si>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</si>
  <si>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</si>
  <si>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</si>
  <si>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</si>
  <si>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</si>
  <si>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</si>
  <si>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</si>
  <si>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</si>
  <si>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</si>
  <si>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</si>
  <si>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</si>
  <si>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</si>
  <si>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</si>
  <si>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</si>
  <si>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</si>
  <si>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</si>
  <si>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</si>
  <si>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</si>
  <si>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</si>
  <si>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</si>
  <si>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</si>
  <si>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</si>
  <si>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ZTFJ221214.60+541401.2 Cep</t>
  </si>
  <si>
    <t>EW</t>
  </si>
  <si>
    <t>VSX</t>
  </si>
  <si>
    <t>14.585 (0.419)</t>
  </si>
  <si>
    <t>Mag r</t>
  </si>
  <si>
    <t>BAV102 Feb 2025</t>
  </si>
  <si>
    <t>I</t>
  </si>
  <si>
    <t>VSX : Detail for ZTF J221214.60+541401.2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</si>
</sst>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ZTFJ221214.60+541401.2 Cep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3.5861299998941831E-2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3.5861299998941831E-2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-1393.5</c:v>
                      </c:pt>
                      <c:pt idx="1">
                        <c:v>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ZTFJ221214.60+541401.2 Cep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25341930683861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3.5861299998941831E-2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4.1999999999999997E-3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3.5861299998941831E-2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-1393.5</c:v>
                </c:pt>
                <c:pt idx="1">
                  <c:v>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154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58279.931799999998</v>
      </c>
      <c r="D7" s="13" t="s">
        <v>47</v>
      </c>
    </row>
    <row r="8" spans="1:15" ht="12.95" customHeight="1" x14ac:dyDescent="0.2">
      <c r="A8" s="20" t="s">
        <v>3</v>
      </c>
      <c r="C8" s="28">
        <v>0.96563980000000005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-2.5734696805842719E-5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60845.726027662036</v>
      </c>
    </row>
    <row r="15" spans="1:15" ht="12.95" customHeight="1" x14ac:dyDescent="0.2">
      <c r="A15" s="17" t="s">
        <v>17</v>
      </c>
      <c r="C15" s="18">
        <f ca="1">(C7+C11)+(C8+C12)*INT(MAX(F21:F3533))</f>
        <v>58279.931799999998</v>
      </c>
      <c r="E15" s="37" t="s">
        <v>33</v>
      </c>
      <c r="F15" s="39">
        <f ca="1">ROUND(2*(F14-$C$7)/$C$8,0)/2+F13</f>
        <v>2658</v>
      </c>
    </row>
    <row r="16" spans="1:15" ht="12.95" customHeight="1" x14ac:dyDescent="0.2">
      <c r="A16" s="17" t="s">
        <v>4</v>
      </c>
      <c r="C16" s="18">
        <f ca="1">+C8+C12</f>
        <v>0.96561406530319416</v>
      </c>
      <c r="E16" s="37" t="s">
        <v>34</v>
      </c>
      <c r="F16" s="39">
        <f ca="1">ROUND(2*(F14-$C$15)/$C$16,0)/2+F13</f>
        <v>2658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45828.429818909222</v>
      </c>
    </row>
    <row r="18" spans="1:21" ht="12.95" customHeight="1" thickTop="1" thickBot="1" x14ac:dyDescent="0.25">
      <c r="A18" s="17" t="s">
        <v>5</v>
      </c>
      <c r="C18" s="24">
        <f ca="1">+C15</f>
        <v>58279.931799999998</v>
      </c>
      <c r="D18" s="25">
        <f ca="1">+C16</f>
        <v>0.96561406530319416</v>
      </c>
      <c r="E18" s="42" t="s">
        <v>44</v>
      </c>
      <c r="F18" s="41">
        <f ca="1">+($C$15+$C$16*$F$16)-($C$16/2)-15018.5-$C$5/24</f>
        <v>45827.947011876568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50</v>
      </c>
      <c r="B21" s="46" t="s">
        <v>51</v>
      </c>
      <c r="C21" s="47">
        <v>56934.348599999998</v>
      </c>
      <c r="D21" s="48">
        <v>4.1999999999999997E-3</v>
      </c>
      <c r="E21" s="20">
        <f>+(C21-C$7)/C$8</f>
        <v>-1393.4628626533422</v>
      </c>
      <c r="F21" s="20">
        <f>ROUND(2*E21,0)/2</f>
        <v>-1393.5</v>
      </c>
      <c r="G21" s="20">
        <f>+C21-(C$7+F21*C$8)</f>
        <v>3.5861299998941831E-2</v>
      </c>
      <c r="K21" s="20">
        <f>+G21</f>
        <v>3.5861299998941831E-2</v>
      </c>
      <c r="O21" s="20">
        <f ca="1">+C$11+C$12*$F21</f>
        <v>3.5861299998941831E-2</v>
      </c>
      <c r="Q21" s="26">
        <f>+C21-15018.5</f>
        <v>41915.848599999998</v>
      </c>
    </row>
    <row r="22" spans="1:21" ht="12.95" customHeight="1" x14ac:dyDescent="0.2">
      <c r="A22" s="22" t="s">
        <v>47</v>
      </c>
      <c r="B22" s="21"/>
      <c r="C22" s="22">
        <v>58279.931799999998</v>
      </c>
      <c r="D22" s="22" t="s">
        <v>13</v>
      </c>
      <c r="E22" s="20">
        <f>+(C22-C$7)/C$8</f>
        <v>0</v>
      </c>
      <c r="F22" s="20">
        <f>ROUND(2*E22,0)/2</f>
        <v>0</v>
      </c>
      <c r="G22" s="20">
        <f>+C22-(C$7+F22*C$8)</f>
        <v>0</v>
      </c>
      <c r="K22" s="20">
        <f>+G22</f>
        <v>0</v>
      </c>
      <c r="O22" s="20">
        <f ca="1">+C$11+C$12*$F22</f>
        <v>0</v>
      </c>
      <c r="Q22" s="26">
        <f>+C22-15018.5</f>
        <v>43261.431799999998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W24">
    <sortCondition ref="C21:C24"/>
  </sortState>
  <phoneticPr fontId="6" type="noConversion"/>
  <hyperlinks>
    <hyperlink ref="D2" r:id="rId1" display="https://vsx.aavso.org/index.php?view=detail.top&amp;oid=2154729" xr:uid="{8B8DD4C9-1258-4A80-BA40-AAE2D30465CD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2025-06-19T05:25:28Z</dcterms:modified>
</cp:coreProperties>
</file>