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C42F28A-FF6D-45E1-B7BB-3D1A885A1A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7" i="1"/>
  <c r="F27" i="1" s="1"/>
  <c r="G27" i="1" s="1"/>
  <c r="I27" i="1" s="1"/>
  <c r="Q27" i="1"/>
  <c r="E26" i="1"/>
  <c r="F26" i="1" s="1"/>
  <c r="G26" i="1" s="1"/>
  <c r="I26" i="1" s="1"/>
  <c r="Q26" i="1"/>
  <c r="E23" i="1"/>
  <c r="F23" i="1"/>
  <c r="G23" i="1" s="1"/>
  <c r="I23" i="1" s="1"/>
  <c r="E24" i="1"/>
  <c r="F24" i="1" s="1"/>
  <c r="G24" i="1" s="1"/>
  <c r="I24" i="1" s="1"/>
  <c r="E25" i="1"/>
  <c r="F25" i="1"/>
  <c r="G25" i="1" s="1"/>
  <c r="I25" i="1" s="1"/>
  <c r="Q23" i="1"/>
  <c r="Q24" i="1"/>
  <c r="Q25" i="1"/>
  <c r="E22" i="1"/>
  <c r="F22" i="1"/>
  <c r="G22" i="1" s="1"/>
  <c r="I22" i="1" s="1"/>
  <c r="Q22" i="1"/>
  <c r="D9" i="1"/>
  <c r="E21" i="1"/>
  <c r="F21" i="1" s="1"/>
  <c r="G21" i="1" s="1"/>
  <c r="I21" i="1" s="1"/>
  <c r="E9" i="1"/>
  <c r="C17" i="1"/>
  <c r="Q21" i="1"/>
  <c r="C11" i="1"/>
  <c r="C12" i="1"/>
  <c r="F15" i="1" l="1"/>
  <c r="O27" i="1"/>
  <c r="O26" i="1"/>
  <c r="O22" i="1"/>
  <c r="O25" i="1"/>
  <c r="O23" i="1"/>
  <c r="C15" i="1"/>
  <c r="O24" i="1"/>
  <c r="O21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<sst xmlns="http://schemas.openxmlformats.org/spreadsheetml/2006/main" count="72" uniqueCount="59">
  <si>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</si>
  <si>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</si>
  <si>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</si>
  <si>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</si>
  <si>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</si>
  <si>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</si>
  <si>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</si>
  <si>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</si>
  <si>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</si>
  <si>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</si>
  <si>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</si>
  <si>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</si>
  <si>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</si>
  <si>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</si>
  <si>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</si>
  <si>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</si>
  <si>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</si>
  <si>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</si>
  <si>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</si>
  <si>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</si>
  <si>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</si>
  <si>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</si>
  <si>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</si>
  <si>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</si>
  <si>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</si>
  <si>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</si>
  <si>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</si>
  <si>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</si>
  <si>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</si>
  <si>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</si>
  <si>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</si>
  <si>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</si>
  <si>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</si>
  <si>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</si>
  <si>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</si>
  <si>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</si>
  <si>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</si>
  <si>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</si>
  <si>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</si>
  <si>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</si>
  <si>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</si>
  <si>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G4686-2061</t>
  </si>
  <si>
    <t>2017i</t>
  </si>
  <si>
    <t>E?</t>
  </si>
  <si>
    <t>pr_5</t>
  </si>
  <si>
    <t>A9 IV-V</t>
  </si>
  <si>
    <t>OEJV 181</t>
  </si>
  <si>
    <t>I</t>
  </si>
  <si>
    <t>OEJV 0142</t>
  </si>
  <si>
    <t>Cet</t>
  </si>
  <si>
    <t>OEJV 0181</t>
  </si>
  <si>
    <t>II</t>
  </si>
  <si>
    <t>JBAV, 63</t>
  </si>
  <si>
    <t>JBAV, 79</t>
  </si>
  <si>
    <t>ASAS J015937-0331.0 / GSC 4686-2061</t>
  </si>
  <si>
    <t xml:space="preserve">Mag </t>
  </si>
  <si>
    <t>Next ToM-P</t>
  </si>
  <si>
    <t>Next ToM-S</t>
  </si>
  <si>
    <t>9.35 (0.33)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</si>
</sst>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1" fillId="0" borderId="0" applyNumberFormat="0" applyFill="0" applyBorder="0" applyAlignment="0" applyProtection="0"/>
    <xf numFmtId="43" fontId="33" fillId="0" borderId="0" applyFont="0" applyFill="0" applyBorder="0" applyAlignment="0" applyProtection="0"/>
  </cellStyleXfs>
  <cellXfs count="6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5" fillId="24" borderId="5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center"/>
    </xf>
    <xf numFmtId="0" fontId="4" fillId="0" borderId="5" xfId="0" applyFont="1" applyBorder="1">
      <alignment vertical="top"/>
    </xf>
    <xf numFmtId="0" fontId="4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16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16" fillId="25" borderId="5" xfId="0" applyFont="1" applyFill="1" applyBorder="1" applyAlignment="1">
      <alignment vertical="center"/>
    </xf>
    <xf numFmtId="0" fontId="17" fillId="0" borderId="0" xfId="41" applyFont="1" applyAlignment="1">
      <alignment horizontal="left" vertical="center"/>
    </xf>
    <xf numFmtId="0" fontId="17" fillId="0" borderId="0" xfId="41" applyFont="1" applyAlignment="1">
      <alignment horizontal="center" vertical="center"/>
    </xf>
    <xf numFmtId="0" fontId="0" fillId="0" borderId="0" xfId="0" applyAlignment="1">
      <alignment horizontal="center" vertical="top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43" fontId="32" fillId="0" borderId="0" xfId="47" applyFont="1" applyBorder="1"/>
    <xf numFmtId="165" fontId="32" fillId="0" borderId="0" xfId="0" applyNumberFormat="1" applyFont="1" applyAlignment="1">
      <alignment horizontal="left" vertical="center" wrapText="1"/>
    </xf>
    <xf numFmtId="165" fontId="0" fillId="0" borderId="0" xfId="0" applyNumberFormat="1" applyAlignment="1">
      <alignment horizontal="left"/>
    </xf>
    <xf numFmtId="165" fontId="17" fillId="0" borderId="0" xfId="41" applyNumberFormat="1" applyFont="1" applyAlignment="1">
      <alignment horizontal="left" vertical="center"/>
    </xf>
    <xf numFmtId="165" fontId="32" fillId="0" borderId="0" xfId="0" applyNumberFormat="1" applyFont="1" applyAlignment="1" applyProtection="1">
      <alignment horizontal="left" vertical="center" wrapText="1"/>
      <protection locked="0"/>
    </xf>
    <xf numFmtId="0" fontId="32" fillId="0" borderId="0" xfId="0" applyFont="1" applyAlignment="1">
      <alignment horizontal="left" vertical="center" wrapText="1"/>
    </xf>
    <xf numFmtId="43" fontId="32" fillId="0" borderId="0" xfId="47" applyFont="1" applyBorder="1" applyAlignment="1">
      <alignment horizontal="center"/>
    </xf>
    <xf numFmtId="0" fontId="0" fillId="0" borderId="0" xfId="0" applyAlignment="1">
      <alignment horizontal="right"/>
    </xf>
    <xf numFmtId="0" fontId="34" fillId="0" borderId="0" xfId="0" applyFont="1" applyAlignment="1"/>
    <xf numFmtId="0" fontId="0" fillId="26" borderId="11" xfId="0" applyFill="1" applyBorder="1" applyAlignment="1">
      <alignment horizontal="right" vertical="center"/>
    </xf>
    <xf numFmtId="0" fontId="5" fillId="26" borderId="12" xfId="0" applyFont="1" applyFill="1" applyBorder="1" applyAlignment="1">
      <alignment horizontal="center" vertical="center"/>
    </xf>
    <xf numFmtId="0" fontId="35" fillId="0" borderId="13" xfId="0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36" fillId="0" borderId="14" xfId="0" applyFont="1" applyBorder="1" applyAlignment="1">
      <alignment horizontal="right" vertical="center"/>
    </xf>
    <xf numFmtId="22" fontId="36" fillId="0" borderId="14" xfId="0" applyNumberFormat="1" applyFont="1" applyBorder="1" applyAlignment="1">
      <alignment horizontal="right" vertical="center"/>
    </xf>
    <xf numFmtId="22" fontId="36" fillId="0" borderId="15" xfId="0" applyNumberFormat="1" applyFont="1" applyBorder="1" applyAlignment="1">
      <alignment horizontal="right" vertical="center"/>
    </xf>
    <xf numFmtId="0" fontId="35" fillId="0" borderId="16" xfId="0" applyFont="1" applyBorder="1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4686-2061 -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6228</c:v>
                </c:pt>
                <c:pt idx="2">
                  <c:v>8546.5</c:v>
                </c:pt>
                <c:pt idx="3">
                  <c:v>9238</c:v>
                </c:pt>
                <c:pt idx="4">
                  <c:v>9819</c:v>
                </c:pt>
                <c:pt idx="5">
                  <c:v>12110.5</c:v>
                </c:pt>
                <c:pt idx="6">
                  <c:v>12698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41-4E27-B251-901A5A912D0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6228</c:v>
                </c:pt>
                <c:pt idx="2">
                  <c:v>8546.5</c:v>
                </c:pt>
                <c:pt idx="3">
                  <c:v>9238</c:v>
                </c:pt>
                <c:pt idx="4">
                  <c:v>9819</c:v>
                </c:pt>
                <c:pt idx="5">
                  <c:v>12110.5</c:v>
                </c:pt>
                <c:pt idx="6">
                  <c:v>12698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-1.2104000001272652E-2</c:v>
                </c:pt>
                <c:pt idx="2">
                  <c:v>1.4129999981378205E-3</c:v>
                </c:pt>
                <c:pt idx="3">
                  <c:v>7.7160000000731088E-3</c:v>
                </c:pt>
                <c:pt idx="4">
                  <c:v>1.7579999985173345E-3</c:v>
                </c:pt>
                <c:pt idx="5">
                  <c:v>1.2260999996215105E-2</c:v>
                </c:pt>
                <c:pt idx="6">
                  <c:v>6.4360000469605438E-3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41-4E27-B251-901A5A912D0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6228</c:v>
                </c:pt>
                <c:pt idx="2">
                  <c:v>8546.5</c:v>
                </c:pt>
                <c:pt idx="3">
                  <c:v>9238</c:v>
                </c:pt>
                <c:pt idx="4">
                  <c:v>9819</c:v>
                </c:pt>
                <c:pt idx="5">
                  <c:v>12110.5</c:v>
                </c:pt>
                <c:pt idx="6">
                  <c:v>12698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41-4E27-B251-901A5A912D0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6228</c:v>
                </c:pt>
                <c:pt idx="2">
                  <c:v>8546.5</c:v>
                </c:pt>
                <c:pt idx="3">
                  <c:v>9238</c:v>
                </c:pt>
                <c:pt idx="4">
                  <c:v>9819</c:v>
                </c:pt>
                <c:pt idx="5">
                  <c:v>12110.5</c:v>
                </c:pt>
                <c:pt idx="6">
                  <c:v>12698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41-4E27-B251-901A5A912D0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6228</c:v>
                </c:pt>
                <c:pt idx="2">
                  <c:v>8546.5</c:v>
                </c:pt>
                <c:pt idx="3">
                  <c:v>9238</c:v>
                </c:pt>
                <c:pt idx="4">
                  <c:v>9819</c:v>
                </c:pt>
                <c:pt idx="5">
                  <c:v>12110.5</c:v>
                </c:pt>
                <c:pt idx="6">
                  <c:v>12698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41-4E27-B251-901A5A912D0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6228</c:v>
                </c:pt>
                <c:pt idx="2">
                  <c:v>8546.5</c:v>
                </c:pt>
                <c:pt idx="3">
                  <c:v>9238</c:v>
                </c:pt>
                <c:pt idx="4">
                  <c:v>9819</c:v>
                </c:pt>
                <c:pt idx="5">
                  <c:v>12110.5</c:v>
                </c:pt>
                <c:pt idx="6">
                  <c:v>12698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41-4E27-B251-901A5A912D0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6228</c:v>
                </c:pt>
                <c:pt idx="2">
                  <c:v>8546.5</c:v>
                </c:pt>
                <c:pt idx="3">
                  <c:v>9238</c:v>
                </c:pt>
                <c:pt idx="4">
                  <c:v>9819</c:v>
                </c:pt>
                <c:pt idx="5">
                  <c:v>12110.5</c:v>
                </c:pt>
                <c:pt idx="6">
                  <c:v>12698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41-4E27-B251-901A5A912D0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6228</c:v>
                </c:pt>
                <c:pt idx="2">
                  <c:v>8546.5</c:v>
                </c:pt>
                <c:pt idx="3">
                  <c:v>9238</c:v>
                </c:pt>
                <c:pt idx="4">
                  <c:v>9819</c:v>
                </c:pt>
                <c:pt idx="5">
                  <c:v>12110.5</c:v>
                </c:pt>
                <c:pt idx="6">
                  <c:v>12698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-5.7859044307869726E-3</c:v>
                </c:pt>
                <c:pt idx="1">
                  <c:v>3.7214007475846328E-4</c:v>
                </c:pt>
                <c:pt idx="2">
                  <c:v>2.6645977154307653E-3</c:v>
                </c:pt>
                <c:pt idx="3">
                  <c:v>3.3483304989222014E-3</c:v>
                </c:pt>
                <c:pt idx="4">
                  <c:v>3.9228044645165982E-3</c:v>
                </c:pt>
                <c:pt idx="5">
                  <c:v>6.1885653804538759E-3</c:v>
                </c:pt>
                <c:pt idx="6">
                  <c:v>6.7694663353363325E-3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41-4E27-B251-901A5A912D0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6228</c:v>
                </c:pt>
                <c:pt idx="2">
                  <c:v>8546.5</c:v>
                </c:pt>
                <c:pt idx="3">
                  <c:v>9238</c:v>
                </c:pt>
                <c:pt idx="4">
                  <c:v>9819</c:v>
                </c:pt>
                <c:pt idx="5">
                  <c:v>12110.5</c:v>
                </c:pt>
                <c:pt idx="6">
                  <c:v>12698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641-4E27-B251-901A5A912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03192"/>
        <c:axId val="1"/>
      </c:scatterChart>
      <c:valAx>
        <c:axId val="836803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6803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D1B1528-484D-A58E-815A-48F9665E21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style="2" customWidth="1"/>
    <col min="3" max="3" width="11.85546875" customWidth="1"/>
    <col min="4" max="4" width="9.42578125" customWidth="1"/>
    <col min="5" max="5" width="11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15" x14ac:dyDescent="0.2">
      <c r="A1" s="52" t="s">
        <v>54</v>
      </c>
      <c r="F1" s="31" t="s">
        <v>41</v>
      </c>
      <c r="G1" s="29" t="s">
        <v>42</v>
      </c>
      <c r="H1" s="32"/>
      <c r="I1" s="33" t="s">
        <v>41</v>
      </c>
      <c r="J1" s="31" t="s">
        <v>41</v>
      </c>
      <c r="K1" s="34">
        <v>1.5936999999999999</v>
      </c>
      <c r="L1" s="35">
        <v>-3.3056000000000001</v>
      </c>
      <c r="M1" s="36">
        <v>51904.43</v>
      </c>
      <c r="N1" s="36">
        <v>0.63151800000000002</v>
      </c>
      <c r="O1" s="37" t="s">
        <v>43</v>
      </c>
      <c r="P1" s="35">
        <v>9.48</v>
      </c>
      <c r="Q1" s="35">
        <v>99</v>
      </c>
      <c r="R1" s="38" t="s">
        <v>44</v>
      </c>
      <c r="S1" s="37" t="s">
        <v>45</v>
      </c>
    </row>
    <row r="2" spans="1:19" x14ac:dyDescent="0.2">
      <c r="A2" t="s">
        <v>23</v>
      </c>
      <c r="B2" s="2" t="s">
        <v>43</v>
      </c>
      <c r="C2" s="28"/>
      <c r="D2" t="s">
        <v>49</v>
      </c>
    </row>
    <row r="3" spans="1:19" ht="13.5" thickBot="1" x14ac:dyDescent="0.25"/>
    <row r="4" spans="1:19" ht="14.25" thickTop="1" thickBot="1" x14ac:dyDescent="0.25">
      <c r="A4" s="4" t="s">
        <v>0</v>
      </c>
      <c r="C4" s="25" t="s">
        <v>36</v>
      </c>
      <c r="D4" s="26" t="s">
        <v>36</v>
      </c>
    </row>
    <row r="5" spans="1:19" ht="13.5" thickTop="1" x14ac:dyDescent="0.2">
      <c r="A5" s="8" t="s">
        <v>28</v>
      </c>
      <c r="B5" s="41"/>
      <c r="C5" s="10">
        <v>-9.5</v>
      </c>
      <c r="D5" s="9" t="s">
        <v>29</v>
      </c>
      <c r="E5" s="9"/>
    </row>
    <row r="6" spans="1:19" x14ac:dyDescent="0.2">
      <c r="A6" s="4" t="s">
        <v>1</v>
      </c>
    </row>
    <row r="7" spans="1:19" x14ac:dyDescent="0.2">
      <c r="A7" t="s">
        <v>2</v>
      </c>
      <c r="C7" s="51">
        <v>51904.43</v>
      </c>
      <c r="D7" s="30" t="s">
        <v>46</v>
      </c>
    </row>
    <row r="8" spans="1:19" x14ac:dyDescent="0.2">
      <c r="A8" t="s">
        <v>3</v>
      </c>
      <c r="C8" s="51">
        <v>0.63151800000000002</v>
      </c>
      <c r="D8" s="27" t="s">
        <v>46</v>
      </c>
    </row>
    <row r="9" spans="1:19" x14ac:dyDescent="0.2">
      <c r="A9" s="22" t="s">
        <v>31</v>
      </c>
      <c r="C9" s="23">
        <v>21</v>
      </c>
      <c r="D9" s="20" t="str">
        <f>"F"&amp;C9</f>
        <v>F21</v>
      </c>
      <c r="E9" s="21" t="str">
        <f>"G"&amp;C9</f>
        <v>G21</v>
      </c>
    </row>
    <row r="10" spans="1:19" ht="13.5" thickBot="1" x14ac:dyDescent="0.25">
      <c r="A10" s="9"/>
      <c r="B10" s="41"/>
      <c r="C10" s="3" t="s">
        <v>19</v>
      </c>
      <c r="D10" s="3" t="s">
        <v>20</v>
      </c>
      <c r="E10" s="9"/>
    </row>
    <row r="11" spans="1:19" x14ac:dyDescent="0.2">
      <c r="A11" s="9" t="s">
        <v>15</v>
      </c>
      <c r="B11" s="41"/>
      <c r="C11" s="19">
        <f ca="1">INTERCEPT(INDIRECT($E$9):G992,INDIRECT($D$9):F992)</f>
        <v>-5.7859044307869726E-3</v>
      </c>
      <c r="D11" s="2"/>
      <c r="E11" s="9"/>
    </row>
    <row r="12" spans="1:19" x14ac:dyDescent="0.2">
      <c r="A12" s="9" t="s">
        <v>16</v>
      </c>
      <c r="B12" s="41"/>
      <c r="C12" s="19">
        <f ca="1">SLOPE(INDIRECT($E$9):G992,INDIRECT($D$9):F992)</f>
        <v>9.887675827786506E-7</v>
      </c>
      <c r="D12" s="2"/>
      <c r="E12" s="53" t="s">
        <v>55</v>
      </c>
      <c r="F12" s="54" t="s">
        <v>58</v>
      </c>
    </row>
    <row r="13" spans="1:19" x14ac:dyDescent="0.2">
      <c r="A13" s="9" t="s">
        <v>18</v>
      </c>
      <c r="B13" s="41"/>
      <c r="C13" s="2" t="s">
        <v>13</v>
      </c>
      <c r="E13" s="55" t="s">
        <v>33</v>
      </c>
      <c r="F13" s="56">
        <v>1</v>
      </c>
    </row>
    <row r="14" spans="1:19" x14ac:dyDescent="0.2">
      <c r="A14" s="9"/>
      <c r="B14" s="41"/>
      <c r="C14" s="9"/>
      <c r="E14" s="55" t="s">
        <v>30</v>
      </c>
      <c r="F14" s="57">
        <f ca="1">NOW()+15018.5+$C$5/24</f>
        <v>60520.872342129624</v>
      </c>
    </row>
    <row r="15" spans="1:19" x14ac:dyDescent="0.2">
      <c r="A15" s="11" t="s">
        <v>17</v>
      </c>
      <c r="B15" s="41"/>
      <c r="C15" s="12">
        <f ca="1">(C7+C11)+(C8+C12)*INT(MAX(F21:F3533))</f>
        <v>59923.452333466339</v>
      </c>
      <c r="E15" s="55" t="s">
        <v>34</v>
      </c>
      <c r="F15" s="57">
        <f ca="1">ROUND(2*($F$14-$C$7)/$C$8,0)/2+$F$13</f>
        <v>13645</v>
      </c>
    </row>
    <row r="16" spans="1:19" x14ac:dyDescent="0.2">
      <c r="A16" s="14" t="s">
        <v>4</v>
      </c>
      <c r="B16" s="41"/>
      <c r="C16" s="15">
        <f ca="1">+C8+C12</f>
        <v>0.63151898876758283</v>
      </c>
      <c r="E16" s="55" t="s">
        <v>35</v>
      </c>
      <c r="F16" s="57">
        <f ca="1">ROUND(2*($F$14-$C$15)/$C$16,0)/2+$F$13</f>
        <v>947</v>
      </c>
    </row>
    <row r="17" spans="1:21" ht="13.5" thickBot="1" x14ac:dyDescent="0.25">
      <c r="A17" s="13" t="s">
        <v>27</v>
      </c>
      <c r="B17" s="41"/>
      <c r="C17" s="9">
        <f>COUNT(C21:C2191)</f>
        <v>7</v>
      </c>
      <c r="E17" s="55" t="s">
        <v>56</v>
      </c>
      <c r="F17" s="58">
        <f ca="1">+$C$15+$C$16*$F$16-15018.5-$C$5/24</f>
        <v>45503.396649162576</v>
      </c>
    </row>
    <row r="18" spans="1:21" ht="14.25" thickTop="1" thickBot="1" x14ac:dyDescent="0.25">
      <c r="A18" s="14" t="s">
        <v>5</v>
      </c>
      <c r="B18" s="41"/>
      <c r="C18" s="17">
        <f ca="1">+C15</f>
        <v>59923.452333466339</v>
      </c>
      <c r="D18" s="18">
        <f ca="1">+C16</f>
        <v>0.63151898876758283</v>
      </c>
      <c r="E18" s="60" t="s">
        <v>57</v>
      </c>
      <c r="F18" s="59">
        <f ca="1">+($C$15+$C$16*$F$16)-($C$16/2)-15018.5-$C$5/24</f>
        <v>45503.080889668192</v>
      </c>
    </row>
    <row r="19" spans="1:21" ht="13.5" thickTop="1" x14ac:dyDescent="0.2">
      <c r="E19" s="13"/>
      <c r="F19" s="16"/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37</v>
      </c>
      <c r="I20" s="6" t="s">
        <v>38</v>
      </c>
      <c r="J20" s="6" t="s">
        <v>39</v>
      </c>
      <c r="K20" s="6" t="s">
        <v>40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U20" s="24" t="s">
        <v>32</v>
      </c>
    </row>
    <row r="21" spans="1:21" x14ac:dyDescent="0.2">
      <c r="A21" t="s">
        <v>46</v>
      </c>
      <c r="C21" s="46">
        <v>51904.43</v>
      </c>
      <c r="D21" s="7" t="s">
        <v>13</v>
      </c>
      <c r="E21">
        <f t="shared" ref="E21:E26" si="0">+(C21-C$7)/C$8</f>
        <v>0</v>
      </c>
      <c r="F21">
        <f t="shared" ref="F21:F27" si="1">ROUND(2*E21,0)/2</f>
        <v>0</v>
      </c>
      <c r="G21">
        <f t="shared" ref="G21:G26" si="2">+C21-(C$7+F21*C$8)</f>
        <v>0</v>
      </c>
      <c r="I21">
        <f t="shared" ref="I21:I26" si="3">+G21</f>
        <v>0</v>
      </c>
      <c r="O21">
        <f t="shared" ref="O21:O26" ca="1" si="4">+C$11+C$12*$F21</f>
        <v>-5.7859044307869726E-3</v>
      </c>
      <c r="Q21" s="1">
        <f t="shared" ref="Q21:Q26" si="5">+C21-15018.5</f>
        <v>36885.93</v>
      </c>
    </row>
    <row r="22" spans="1:21" x14ac:dyDescent="0.2">
      <c r="A22" s="39" t="s">
        <v>48</v>
      </c>
      <c r="B22" s="40" t="s">
        <v>47</v>
      </c>
      <c r="C22" s="47">
        <v>55837.512000000002</v>
      </c>
      <c r="D22" s="39">
        <v>0.02</v>
      </c>
      <c r="E22">
        <f t="shared" si="0"/>
        <v>6227.980833483768</v>
      </c>
      <c r="F22">
        <f t="shared" si="1"/>
        <v>6228</v>
      </c>
      <c r="G22">
        <f t="shared" si="2"/>
        <v>-1.2104000001272652E-2</v>
      </c>
      <c r="I22">
        <f t="shared" si="3"/>
        <v>-1.2104000001272652E-2</v>
      </c>
      <c r="O22">
        <f t="shared" ca="1" si="4"/>
        <v>3.7214007475846328E-4</v>
      </c>
      <c r="Q22" s="1">
        <f t="shared" si="5"/>
        <v>40819.012000000002</v>
      </c>
    </row>
    <row r="23" spans="1:21" x14ac:dyDescent="0.2">
      <c r="A23" t="s">
        <v>50</v>
      </c>
      <c r="B23" s="2" t="s">
        <v>51</v>
      </c>
      <c r="C23" s="46">
        <v>57301.7</v>
      </c>
      <c r="D23" s="7">
        <v>5.0000000000000001E-3</v>
      </c>
      <c r="E23">
        <f t="shared" si="0"/>
        <v>8546.5022374659093</v>
      </c>
      <c r="F23">
        <f t="shared" si="1"/>
        <v>8546.5</v>
      </c>
      <c r="G23">
        <f t="shared" si="2"/>
        <v>1.4129999981378205E-3</v>
      </c>
      <c r="I23">
        <f t="shared" si="3"/>
        <v>1.4129999981378205E-3</v>
      </c>
      <c r="O23">
        <f t="shared" ca="1" si="4"/>
        <v>2.6645977154307653E-3</v>
      </c>
      <c r="Q23" s="1">
        <f t="shared" si="5"/>
        <v>42283.199999999997</v>
      </c>
    </row>
    <row r="24" spans="1:21" x14ac:dyDescent="0.2">
      <c r="A24" t="s">
        <v>50</v>
      </c>
      <c r="B24" s="2" t="s">
        <v>47</v>
      </c>
      <c r="C24" s="46">
        <v>57738.400999999998</v>
      </c>
      <c r="D24" s="7">
        <v>5.0000000000000001E-3</v>
      </c>
      <c r="E24">
        <f t="shared" si="0"/>
        <v>9238.0122181790503</v>
      </c>
      <c r="F24">
        <f t="shared" si="1"/>
        <v>9238</v>
      </c>
      <c r="G24">
        <f t="shared" si="2"/>
        <v>7.7160000000731088E-3</v>
      </c>
      <c r="I24">
        <f t="shared" si="3"/>
        <v>7.7160000000731088E-3</v>
      </c>
      <c r="O24">
        <f t="shared" ca="1" si="4"/>
        <v>3.3483304989222014E-3</v>
      </c>
      <c r="Q24" s="1">
        <f t="shared" si="5"/>
        <v>42719.900999999998</v>
      </c>
    </row>
    <row r="25" spans="1:21" x14ac:dyDescent="0.2">
      <c r="A25" t="s">
        <v>50</v>
      </c>
      <c r="B25" s="2" t="s">
        <v>47</v>
      </c>
      <c r="C25" s="46">
        <v>58105.307000000001</v>
      </c>
      <c r="D25" s="7">
        <v>0.01</v>
      </c>
      <c r="E25">
        <f t="shared" si="0"/>
        <v>9819.0027837686339</v>
      </c>
      <c r="F25">
        <f t="shared" si="1"/>
        <v>9819</v>
      </c>
      <c r="G25">
        <f t="shared" si="2"/>
        <v>1.7579999985173345E-3</v>
      </c>
      <c r="I25">
        <f t="shared" si="3"/>
        <v>1.7579999985173345E-3</v>
      </c>
      <c r="O25">
        <f t="shared" ca="1" si="4"/>
        <v>3.9228044645165982E-3</v>
      </c>
      <c r="Q25" s="1">
        <f t="shared" si="5"/>
        <v>43086.807000000001</v>
      </c>
    </row>
    <row r="26" spans="1:21" x14ac:dyDescent="0.2">
      <c r="A26" s="42" t="s">
        <v>52</v>
      </c>
      <c r="B26" s="43" t="s">
        <v>51</v>
      </c>
      <c r="C26" s="45">
        <v>59552.440999999999</v>
      </c>
      <c r="D26" s="49">
        <v>5.0000000000000001E-3</v>
      </c>
      <c r="E26">
        <f t="shared" si="0"/>
        <v>12110.519415123557</v>
      </c>
      <c r="F26">
        <f t="shared" si="1"/>
        <v>12110.5</v>
      </c>
      <c r="G26">
        <f t="shared" si="2"/>
        <v>1.2260999996215105E-2</v>
      </c>
      <c r="I26">
        <f t="shared" si="3"/>
        <v>1.2260999996215105E-2</v>
      </c>
      <c r="O26">
        <f t="shared" ca="1" si="4"/>
        <v>6.1885653804538759E-3</v>
      </c>
      <c r="Q26" s="1">
        <f t="shared" si="5"/>
        <v>44533.940999999999</v>
      </c>
    </row>
    <row r="27" spans="1:21" x14ac:dyDescent="0.2">
      <c r="A27" s="44" t="s">
        <v>53</v>
      </c>
      <c r="B27" s="50" t="s">
        <v>47</v>
      </c>
      <c r="C27" s="48">
        <v>59923.452000000048</v>
      </c>
      <c r="D27" s="49">
        <v>5.0000000000000001E-3</v>
      </c>
      <c r="E27">
        <f t="shared" ref="E27" si="6">+(C27-C$7)/C$8</f>
        <v>12698.010191316871</v>
      </c>
      <c r="F27">
        <f t="shared" si="1"/>
        <v>12698</v>
      </c>
      <c r="G27">
        <f t="shared" ref="G27" si="7">+C27-(C$7+F27*C$8)</f>
        <v>6.4360000469605438E-3</v>
      </c>
      <c r="I27">
        <f t="shared" ref="I27" si="8">+G27</f>
        <v>6.4360000469605438E-3</v>
      </c>
      <c r="O27">
        <f t="shared" ref="O27" ca="1" si="9">+C$11+C$12*$F27</f>
        <v>6.7694663353363325E-3</v>
      </c>
      <c r="Q27" s="1">
        <f t="shared" ref="Q27" si="10">+C27-15018.5</f>
        <v>44904.952000000048</v>
      </c>
    </row>
    <row r="28" spans="1:21" x14ac:dyDescent="0.2">
      <c r="C28" s="46"/>
      <c r="D28" s="7"/>
      <c r="Q28" s="1"/>
    </row>
    <row r="29" spans="1:21" x14ac:dyDescent="0.2">
      <c r="C29" s="46"/>
      <c r="D29" s="7"/>
      <c r="Q29" s="1"/>
    </row>
    <row r="30" spans="1:21" x14ac:dyDescent="0.2">
      <c r="C30" s="46"/>
      <c r="D30" s="7"/>
      <c r="Q30" s="1"/>
    </row>
    <row r="31" spans="1:21" x14ac:dyDescent="0.2">
      <c r="C31" s="46"/>
      <c r="D31" s="7"/>
      <c r="Q31" s="1"/>
    </row>
    <row r="32" spans="1:21" x14ac:dyDescent="0.2">
      <c r="C32" s="46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2024-07-29T08:56:34Z</dcterms:modified>
</cp:coreProperties>
</file>