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8006CCE-20DA-4090-BD74-590628F9D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G11" i="1"/>
  <c r="F11" i="1"/>
  <c r="E23" i="1"/>
  <c r="F23" i="1"/>
  <c r="E25" i="1"/>
  <c r="F25" i="1"/>
  <c r="Q23" i="1"/>
  <c r="Q24" i="1"/>
  <c r="Q25" i="1"/>
  <c r="Q26" i="1"/>
  <c r="C7" i="1"/>
  <c r="G25" i="1"/>
  <c r="I25" i="1"/>
  <c r="C8" i="1"/>
  <c r="C21" i="1"/>
  <c r="C17" i="1"/>
  <c r="Q22" i="1"/>
  <c r="A21" i="1"/>
  <c r="Q21" i="1"/>
  <c r="E22" i="1"/>
  <c r="F22" i="1"/>
  <c r="G22" i="1"/>
  <c r="I22" i="1"/>
  <c r="G26" i="1"/>
  <c r="I26" i="1"/>
  <c r="E24" i="1"/>
  <c r="F24" i="1"/>
  <c r="G24" i="1"/>
  <c r="I24" i="1"/>
  <c r="E21" i="1"/>
  <c r="F21" i="1"/>
  <c r="G21" i="1"/>
  <c r="E26" i="1"/>
  <c r="F26" i="1"/>
  <c r="G23" i="1"/>
  <c r="I23" i="1"/>
  <c r="H21" i="1"/>
  <c r="C11" i="1"/>
  <c r="F15" i="1" l="1"/>
  <c r="C12" i="1"/>
  <c r="C16" i="1" l="1"/>
  <c r="D18" i="1" s="1"/>
  <c r="O25" i="1"/>
  <c r="R25" i="1" s="1"/>
  <c r="O26" i="1"/>
  <c r="R26" i="1" s="1"/>
  <c r="O22" i="1"/>
  <c r="R22" i="1" s="1"/>
  <c r="C15" i="1"/>
  <c r="O23" i="1"/>
  <c r="R23" i="1" s="1"/>
  <c r="O21" i="1"/>
  <c r="R21" i="1" s="1"/>
  <c r="O24" i="1"/>
  <c r="R24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<sst xmlns="http://schemas.openxmlformats.org/spreadsheetml/2006/main" count="73" uniqueCount="60">
  <si>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</si>
  <si>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</si>
  <si>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</si>
  <si>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</si>
  <si>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</si>
  <si>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</si>
  <si>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</si>
  <si>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</si>
  <si>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</si>
  <si>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</si>
  <si>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</si>
  <si>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</si>
  <si>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</si>
  <si>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</si>
  <si>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</si>
  <si>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</si>
  <si>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</si>
  <si>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</si>
  <si>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</si>
  <si>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</si>
  <si>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</si>
  <si>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</si>
  <si>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</si>
  <si>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</si>
  <si>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</si>
  <si>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</si>
  <si>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</si>
  <si>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</si>
  <si>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</si>
  <si>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</si>
  <si>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</si>
  <si>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</si>
  <si>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</si>
  <si>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</si>
  <si>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</si>
  <si>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 xml:space="preserve">DP Cet  / GSC 0040-1162 </t>
  </si>
  <si>
    <t>Cet_DP.xls</t>
  </si>
  <si>
    <t>EA</t>
  </si>
  <si>
    <t>IBVS 5557 Eph.</t>
  </si>
  <si>
    <t>IBVS 5557</t>
  </si>
  <si>
    <t>Cet</t>
  </si>
  <si>
    <t>I</t>
  </si>
  <si>
    <t>2007OEJV...74....1B</t>
  </si>
  <si>
    <t>Brat et al. 2007</t>
  </si>
  <si>
    <t>II</t>
  </si>
  <si>
    <t>IBVS 5978</t>
  </si>
  <si>
    <t>alias</t>
  </si>
  <si>
    <t>ToMcat period search 2011-07-01</t>
  </si>
  <si>
    <t>Period</t>
  </si>
  <si>
    <t>rms dev'n</t>
  </si>
  <si>
    <t>notes</t>
  </si>
  <si>
    <t>Add cycle</t>
  </si>
  <si>
    <t>Old Cycle</t>
  </si>
  <si>
    <t>CCD</t>
  </si>
  <si>
    <t>VSX</t>
  </si>
  <si>
    <t xml:space="preserve">Mag </t>
  </si>
  <si>
    <t>Next ToM-P</t>
  </si>
  <si>
    <t>Next ToM-S</t>
  </si>
  <si>
    <t>6.79-6.99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</si>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</sst>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2" fillId="0" borderId="0" xfId="0" applyFont="1" applyAlignment="1"/>
    <xf numFmtId="0" fontId="15" fillId="0" borderId="0" xfId="0" applyFont="1" applyAlignment="1"/>
    <xf numFmtId="0" fontId="0" fillId="0" borderId="2" xfId="0" applyBorder="1" applyAlignment="1"/>
    <xf numFmtId="0" fontId="5" fillId="0" borderId="0" xfId="0" applyFont="1" applyAlignment="1"/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DP Cet - O-C Diagr.</a:t>
            </a:r>
          </a:p>
        </c:rich>
      </c:tx>
      <c:layout>
        <c:manualLayout>
          <c:xMode val="edge"/>
          <c:yMode val="edge"/>
          <c:x val="0.3879699248120300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94189017784567"/>
          <c:w val="0.8150375939849624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B4-47B6-9E2F-04B4C399033B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1.4999999984866008E-4</c:v>
                </c:pt>
                <c:pt idx="2">
                  <c:v>-5.0999999948544428E-3</c:v>
                </c:pt>
                <c:pt idx="3">
                  <c:v>-7.9600000026402995E-3</c:v>
                </c:pt>
                <c:pt idx="4">
                  <c:v>-1.516500000434462E-2</c:v>
                </c:pt>
                <c:pt idx="5">
                  <c:v>-4.9599999983911403E-3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B4-47B6-9E2F-04B4C39903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B4-47B6-9E2F-04B4C39903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B4-47B6-9E2F-04B4C39903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B4-47B6-9E2F-04B4C39903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B4-47B6-9E2F-04B4C39903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B4-47B6-9E2F-04B4C39903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-9.6000396339632806E-4</c:v>
                </c:pt>
                <c:pt idx="1">
                  <c:v>-6.0723287577385959E-3</c:v>
                </c:pt>
                <c:pt idx="2">
                  <c:v>-5.9758697993547794E-3</c:v>
                </c:pt>
                <c:pt idx="3">
                  <c:v>-5.9951615910315429E-3</c:v>
                </c:pt>
                <c:pt idx="4">
                  <c:v>-6.1314098697486837E-3</c:v>
                </c:pt>
                <c:pt idx="5">
                  <c:v>-7.9002260191119167E-3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B4-47B6-9E2F-04B4C399033B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Active!$P$21:$P$998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92-4011-8DC8-E728AFC408D7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2120</c:v>
                </c:pt>
                <c:pt idx="2">
                  <c:v>2080</c:v>
                </c:pt>
                <c:pt idx="3">
                  <c:v>2088</c:v>
                </c:pt>
                <c:pt idx="4">
                  <c:v>2144.5</c:v>
                </c:pt>
                <c:pt idx="5">
                  <c:v>2878</c:v>
                </c:pt>
              </c:numCache>
            </c:numRef>
          </c:xVal>
          <c:yVal>
            <c:numRef>
              <c:f>Active!$S$21:$S$998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92-4011-8DC8-E728AFC40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466480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0</c:v>
                      </c:pt>
                      <c:pt idx="1">
                        <c:v>2120</c:v>
                      </c:pt>
                      <c:pt idx="2">
                        <c:v>2080</c:v>
                      </c:pt>
                      <c:pt idx="3">
                        <c:v>2088</c:v>
                      </c:pt>
                      <c:pt idx="4">
                        <c:v>2144.5</c:v>
                      </c:pt>
                      <c:pt idx="5">
                        <c:v>2878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Active!$Q$21:$Q$998</c15:sqref>
                        </c15:formulaRef>
                      </c:ext>
                    </c:extLst>
                    <c:numCache>
                      <c:formatCode>m/d/yyyy</c:formatCode>
                      <c:ptCount val="978"/>
                      <c:pt idx="0">
                        <c:v>33668.228999999999</c:v>
                      </c:pt>
                      <c:pt idx="1">
                        <c:v>38688.74955</c:v>
                      </c:pt>
                      <c:pt idx="2">
                        <c:v>38594.017500000002</c:v>
                      </c:pt>
                      <c:pt idx="3">
                        <c:v>38612.959999999999</c:v>
                      </c:pt>
                      <c:pt idx="4">
                        <c:v>38746.754399999998</c:v>
                      </c:pt>
                      <c:pt idx="5">
                        <c:v>40483.817300000002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9792-4011-8DC8-E728AFC408D7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0</c:v>
                      </c:pt>
                      <c:pt idx="1">
                        <c:v>2120</c:v>
                      </c:pt>
                      <c:pt idx="2">
                        <c:v>2080</c:v>
                      </c:pt>
                      <c:pt idx="3">
                        <c:v>2088</c:v>
                      </c:pt>
                      <c:pt idx="4">
                        <c:v>2144.5</c:v>
                      </c:pt>
                      <c:pt idx="5">
                        <c:v>2878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9.2160760973665837E-7</c:v>
                      </c:pt>
                      <c:pt idx="1">
                        <c:v>3.8717375167497365E-5</c:v>
                      </c:pt>
                      <c:pt idx="2">
                        <c:v>7.6714791443545793E-7</c:v>
                      </c:pt>
                      <c:pt idx="3">
                        <c:v>3.8605899837332219E-6</c:v>
                      </c:pt>
                      <c:pt idx="4">
                        <c:v>8.160575071986903E-5</c:v>
                      </c:pt>
                      <c:pt idx="5">
                        <c:v>8.6449290529235318E-6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9792-4011-8DC8-E728AFC408D7}"/>
                  </c:ext>
                </c:extLst>
              </c15:ser>
            </c15:filteredScatterSeries>
          </c:ext>
        </c:extLst>
      </c:scatterChart>
      <c:valAx>
        <c:axId val="734466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466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419947506561673"/>
          <c:w val="0.744360865236673"/>
          <c:h val="5.3912179896431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676275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08EAF0-147D-61C6-98DD-4305EE6DE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140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35</v>
      </c>
      <c r="E1" s="11"/>
      <c r="F1" s="11" t="s">
        <v>36</v>
      </c>
      <c r="G1" s="9" t="s">
        <v>37</v>
      </c>
      <c r="H1" s="10" t="s">
        <v>38</v>
      </c>
      <c r="I1" s="9">
        <v>48686.728999999999</v>
      </c>
      <c r="J1" s="9">
        <v>2.3681700000000001</v>
      </c>
      <c r="K1" s="9" t="s">
        <v>39</v>
      </c>
      <c r="L1" s="9" t="s">
        <v>40</v>
      </c>
      <c r="Q1" s="31" t="s">
        <v>47</v>
      </c>
    </row>
    <row r="2" spans="1:19" ht="12.95" customHeight="1" thickBot="1" x14ac:dyDescent="0.25">
      <c r="A2" t="s">
        <v>23</v>
      </c>
      <c r="B2" t="s">
        <v>37</v>
      </c>
      <c r="D2" s="9" t="s">
        <v>40</v>
      </c>
      <c r="E2" t="s">
        <v>36</v>
      </c>
      <c r="Q2" s="32" t="s">
        <v>48</v>
      </c>
      <c r="R2" s="32" t="s">
        <v>49</v>
      </c>
      <c r="S2" s="32" t="s">
        <v>50</v>
      </c>
    </row>
    <row r="3" spans="1:19" ht="12.95" customHeight="1" thickBot="1" x14ac:dyDescent="0.25">
      <c r="Q3">
        <v>0.77339999999999998</v>
      </c>
      <c r="R3">
        <v>1.15981636640391E-2</v>
      </c>
      <c r="S3" t="s">
        <v>46</v>
      </c>
    </row>
    <row r="4" spans="1:19" ht="12.95" customHeight="1" thickTop="1" thickBot="1" x14ac:dyDescent="0.25">
      <c r="A4" s="26" t="s">
        <v>38</v>
      </c>
      <c r="C4" s="7">
        <v>48686.728999999999</v>
      </c>
      <c r="D4" s="8">
        <v>2.3681700000000001</v>
      </c>
      <c r="Q4">
        <v>1.1840839999999999</v>
      </c>
      <c r="R4">
        <v>1.15981636640391E-2</v>
      </c>
      <c r="S4" t="s">
        <v>46</v>
      </c>
    </row>
    <row r="5" spans="1:19" ht="12.95" customHeight="1" thickTop="1" x14ac:dyDescent="0.2">
      <c r="Q5">
        <v>2.2298659999999999</v>
      </c>
      <c r="R5">
        <v>2.7823581498438318E-2</v>
      </c>
    </row>
    <row r="6" spans="1:19" ht="12.95" customHeight="1" x14ac:dyDescent="0.2">
      <c r="A6" s="4" t="s">
        <v>0</v>
      </c>
      <c r="Q6" s="30">
        <v>2.3681700000000001</v>
      </c>
      <c r="R6" s="31">
        <v>1.1598163667072269E-2</v>
      </c>
    </row>
    <row r="7" spans="1:19" ht="12.95" customHeight="1" x14ac:dyDescent="0.2">
      <c r="A7" t="s">
        <v>1</v>
      </c>
      <c r="C7">
        <f>+C4</f>
        <v>48686.728999999999</v>
      </c>
      <c r="D7" s="33" t="s">
        <v>54</v>
      </c>
      <c r="Q7">
        <v>2.524759</v>
      </c>
      <c r="R7">
        <v>4.9586738948886121E-2</v>
      </c>
    </row>
    <row r="8" spans="1:19" ht="12.95" customHeight="1" x14ac:dyDescent="0.2">
      <c r="A8" t="s">
        <v>2</v>
      </c>
      <c r="C8">
        <f>+D4</f>
        <v>2.3681700000000001</v>
      </c>
      <c r="D8" s="33" t="s">
        <v>54</v>
      </c>
    </row>
    <row r="9" spans="1:19" ht="12.95" customHeight="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9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19" ht="12.95" customHeight="1" x14ac:dyDescent="0.2">
      <c r="A11" s="11" t="s">
        <v>14</v>
      </c>
      <c r="B11" s="11"/>
      <c r="C11" s="21">
        <f ca="1">INTERCEPT(INDIRECT($G$11):G992,INDIRECT($F$11):F992)</f>
        <v>-9.6000396339632806E-4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9" ht="12.95" customHeight="1" x14ac:dyDescent="0.2">
      <c r="A12" s="11" t="s">
        <v>15</v>
      </c>
      <c r="B12" s="11"/>
      <c r="C12" s="21">
        <f ca="1">SLOPE(INDIRECT($G$11):G992,INDIRECT($F$11):F992)</f>
        <v>-2.4114739595954093E-6</v>
      </c>
      <c r="D12" s="13"/>
      <c r="E12" s="34" t="s">
        <v>55</v>
      </c>
      <c r="F12" s="35" t="s">
        <v>58</v>
      </c>
    </row>
    <row r="13" spans="1:19" ht="12.95" customHeight="1" x14ac:dyDescent="0.2">
      <c r="A13" s="11" t="s">
        <v>18</v>
      </c>
      <c r="B13" s="11"/>
      <c r="C13" s="13" t="s">
        <v>12</v>
      </c>
      <c r="D13" s="16"/>
      <c r="E13" s="36" t="s">
        <v>51</v>
      </c>
      <c r="F13" s="37">
        <v>1</v>
      </c>
    </row>
    <row r="14" spans="1:19" ht="12.95" customHeight="1" x14ac:dyDescent="0.2">
      <c r="A14" s="11"/>
      <c r="B14" s="11"/>
      <c r="C14" s="11"/>
      <c r="D14" s="16"/>
      <c r="E14" s="36" t="s">
        <v>32</v>
      </c>
      <c r="F14" s="38">
        <f ca="1">NOW()+15018.5+$C$9/24</f>
        <v>60507.667709374997</v>
      </c>
    </row>
    <row r="15" spans="1:19" ht="12.95" customHeight="1" x14ac:dyDescent="0.2">
      <c r="A15" s="14" t="s">
        <v>16</v>
      </c>
      <c r="B15" s="11"/>
      <c r="C15" s="15">
        <f ca="1">(C7+C11)+(C8+C12)*INT(MAX(F21:F3533))</f>
        <v>55502.314359773984</v>
      </c>
      <c r="D15" s="16"/>
      <c r="E15" s="36" t="s">
        <v>52</v>
      </c>
      <c r="F15" s="38">
        <f ca="1">ROUND(2*($F$14-$C$7)/$C$8,0)/2+$F$13</f>
        <v>4992.5</v>
      </c>
    </row>
    <row r="16" spans="1:19" ht="12.95" customHeight="1" x14ac:dyDescent="0.2">
      <c r="A16" s="17" t="s">
        <v>3</v>
      </c>
      <c r="B16" s="11"/>
      <c r="C16" s="18">
        <f ca="1">+C8+C12</f>
        <v>2.3681675885260405</v>
      </c>
      <c r="D16" s="16"/>
      <c r="E16" s="36" t="s">
        <v>33</v>
      </c>
      <c r="F16" s="38">
        <f ca="1">ROUND(2*($F$14-$C$15)/$C$16,0)/2+$F$13</f>
        <v>2114.5</v>
      </c>
    </row>
    <row r="17" spans="1:22" ht="12.95" customHeight="1" thickBot="1" x14ac:dyDescent="0.25">
      <c r="A17" s="16" t="s">
        <v>29</v>
      </c>
      <c r="B17" s="11"/>
      <c r="C17" s="11">
        <f>COUNT(C21:C2191)</f>
        <v>6</v>
      </c>
      <c r="D17" s="16"/>
      <c r="E17" s="39" t="s">
        <v>56</v>
      </c>
      <c r="F17" s="40">
        <f ca="1">+$C$15+$C$16*$F$16-15018.5-$C$9/24</f>
        <v>45491.700559045632</v>
      </c>
    </row>
    <row r="18" spans="1:22" ht="12.95" customHeight="1" thickTop="1" thickBot="1" x14ac:dyDescent="0.25">
      <c r="A18" s="17" t="s">
        <v>4</v>
      </c>
      <c r="B18" s="11"/>
      <c r="C18" s="19">
        <f ca="1">+C15</f>
        <v>55502.314359773984</v>
      </c>
      <c r="D18" s="20">
        <f ca="1">+C16</f>
        <v>2.3681675885260405</v>
      </c>
      <c r="E18" s="42" t="s">
        <v>57</v>
      </c>
      <c r="F18" s="41">
        <f ca="1">+($C$15+$C$16*$F$16)-($C$16/2)-15018.5-$C$9/24</f>
        <v>45490.516475251367</v>
      </c>
    </row>
    <row r="19" spans="1:22" ht="12.95" customHeight="1" thickTop="1" x14ac:dyDescent="0.2">
      <c r="A19" s="24" t="s">
        <v>34</v>
      </c>
      <c r="E19" s="25">
        <v>21</v>
      </c>
    </row>
    <row r="20" spans="1:22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53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  <c r="R20" s="32"/>
      <c r="S20" s="43" t="s">
        <v>59</v>
      </c>
    </row>
    <row r="21" spans="1:22" ht="12.95" customHeight="1" x14ac:dyDescent="0.2">
      <c r="A21" t="str">
        <f>$K$1</f>
        <v>IBVS 5557</v>
      </c>
      <c r="B21" s="13"/>
      <c r="C21" s="9">
        <f>+$C$4</f>
        <v>48686.728999999999</v>
      </c>
      <c r="D21" s="9" t="s">
        <v>12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 t="shared" ref="H21:H26" si="3">+G21</f>
        <v>0</v>
      </c>
      <c r="O21">
        <f t="shared" ref="O21:O26" ca="1" si="4">+C$11+C$12*$F21</f>
        <v>-9.6000396339632806E-4</v>
      </c>
      <c r="Q21" s="2">
        <f t="shared" ref="Q21:Q26" si="5">+C21-15018.5</f>
        <v>33668.228999999999</v>
      </c>
      <c r="R21">
        <f t="shared" ref="R21:R26" ca="1" si="6">(O21-H21)^2</f>
        <v>9.2160760973665837E-7</v>
      </c>
    </row>
    <row r="22" spans="1:22" ht="12.95" customHeight="1" x14ac:dyDescent="0.2">
      <c r="A22" t="s">
        <v>43</v>
      </c>
      <c r="B22" s="13" t="s">
        <v>41</v>
      </c>
      <c r="C22" s="9">
        <v>53707.24955</v>
      </c>
      <c r="D22" s="9">
        <v>4.0000000000000002E-4</v>
      </c>
      <c r="E22">
        <f t="shared" si="0"/>
        <v>2120.0000633400477</v>
      </c>
      <c r="F22">
        <f t="shared" si="1"/>
        <v>2120</v>
      </c>
      <c r="G22">
        <f t="shared" si="2"/>
        <v>1.4999999984866008E-4</v>
      </c>
      <c r="I22">
        <f>+G22</f>
        <v>1.4999999984866008E-4</v>
      </c>
      <c r="O22">
        <f t="shared" ca="1" si="4"/>
        <v>-6.0723287577385959E-3</v>
      </c>
      <c r="Q22" s="2">
        <f t="shared" si="5"/>
        <v>38688.74955</v>
      </c>
      <c r="R22">
        <f ca="1">(O22-I22)^2</f>
        <v>3.8717375167497365E-5</v>
      </c>
      <c r="V22" s="27" t="s">
        <v>42</v>
      </c>
    </row>
    <row r="23" spans="1:22" ht="12.95" customHeight="1" x14ac:dyDescent="0.2">
      <c r="A23" t="s">
        <v>45</v>
      </c>
      <c r="B23" s="29" t="s">
        <v>41</v>
      </c>
      <c r="C23" s="28">
        <v>53612.517500000002</v>
      </c>
      <c r="D23" s="28">
        <v>5.9999999999999995E-4</v>
      </c>
      <c r="E23">
        <f t="shared" si="0"/>
        <v>2079.9978464383898</v>
      </c>
      <c r="F23">
        <f t="shared" si="1"/>
        <v>2080</v>
      </c>
      <c r="G23">
        <f t="shared" si="2"/>
        <v>-5.0999999948544428E-3</v>
      </c>
      <c r="I23">
        <f>+G23</f>
        <v>-5.0999999948544428E-3</v>
      </c>
      <c r="O23">
        <f t="shared" ca="1" si="4"/>
        <v>-5.9758697993547794E-3</v>
      </c>
      <c r="Q23" s="2">
        <f t="shared" si="5"/>
        <v>38594.017500000002</v>
      </c>
      <c r="R23">
        <f ca="1">(O23-I23)^2</f>
        <v>7.6714791443545793E-7</v>
      </c>
    </row>
    <row r="24" spans="1:22" ht="12.95" customHeight="1" x14ac:dyDescent="0.2">
      <c r="A24" t="s">
        <v>45</v>
      </c>
      <c r="B24" s="29" t="s">
        <v>41</v>
      </c>
      <c r="C24" s="28">
        <v>53631.46</v>
      </c>
      <c r="D24" s="28">
        <v>2.9999999999999997E-4</v>
      </c>
      <c r="E24">
        <f t="shared" si="0"/>
        <v>2087.9966387548188</v>
      </c>
      <c r="F24">
        <f t="shared" si="1"/>
        <v>2088</v>
      </c>
      <c r="G24">
        <f t="shared" si="2"/>
        <v>-7.9600000026402995E-3</v>
      </c>
      <c r="I24">
        <f>+G24</f>
        <v>-7.9600000026402995E-3</v>
      </c>
      <c r="O24">
        <f t="shared" ca="1" si="4"/>
        <v>-5.9951615910315429E-3</v>
      </c>
      <c r="Q24" s="2">
        <f t="shared" si="5"/>
        <v>38612.959999999999</v>
      </c>
      <c r="R24">
        <f ca="1">(O24-I24)^2</f>
        <v>3.8605899837332219E-6</v>
      </c>
    </row>
    <row r="25" spans="1:22" ht="12.95" customHeight="1" x14ac:dyDescent="0.2">
      <c r="A25" t="s">
        <v>45</v>
      </c>
      <c r="B25" s="29" t="s">
        <v>44</v>
      </c>
      <c r="C25" s="28">
        <v>53765.254399999998</v>
      </c>
      <c r="D25" s="28">
        <v>6.9999999999999999E-4</v>
      </c>
      <c r="E25">
        <f t="shared" si="0"/>
        <v>2144.4935963212092</v>
      </c>
      <c r="F25">
        <f t="shared" si="1"/>
        <v>2144.5</v>
      </c>
      <c r="G25">
        <f t="shared" si="2"/>
        <v>-1.516500000434462E-2</v>
      </c>
      <c r="I25">
        <f>+G25</f>
        <v>-1.516500000434462E-2</v>
      </c>
      <c r="O25">
        <f t="shared" ca="1" si="4"/>
        <v>-6.1314098697486837E-3</v>
      </c>
      <c r="Q25" s="2">
        <f t="shared" si="5"/>
        <v>38746.754399999998</v>
      </c>
      <c r="R25">
        <f ca="1">(O25-I25)^2</f>
        <v>8.160575071986903E-5</v>
      </c>
    </row>
    <row r="26" spans="1:22" ht="12.95" customHeight="1" x14ac:dyDescent="0.2">
      <c r="A26" t="s">
        <v>45</v>
      </c>
      <c r="B26" s="29" t="s">
        <v>41</v>
      </c>
      <c r="C26" s="28">
        <v>55502.317300000002</v>
      </c>
      <c r="D26" s="28">
        <v>2.0000000000000001E-4</v>
      </c>
      <c r="E26">
        <f t="shared" si="0"/>
        <v>2877.9979055557678</v>
      </c>
      <c r="F26">
        <f t="shared" si="1"/>
        <v>2878</v>
      </c>
      <c r="G26">
        <f t="shared" si="2"/>
        <v>-4.9599999983911403E-3</v>
      </c>
      <c r="I26">
        <f>+G26</f>
        <v>-4.9599999983911403E-3</v>
      </c>
      <c r="O26">
        <f t="shared" ca="1" si="4"/>
        <v>-7.9002260191119167E-3</v>
      </c>
      <c r="Q26" s="2">
        <f t="shared" si="5"/>
        <v>40483.817300000002</v>
      </c>
      <c r="R26">
        <f ca="1">(O26-I26)^2</f>
        <v>8.6449290529235318E-6</v>
      </c>
    </row>
    <row r="27" spans="1:22" ht="12.95" customHeight="1" x14ac:dyDescent="0.2">
      <c r="B27" s="13"/>
      <c r="C27" s="9"/>
      <c r="D27" s="9"/>
      <c r="Q27" s="2"/>
    </row>
    <row r="28" spans="1:22" x14ac:dyDescent="0.2">
      <c r="B28" s="13"/>
      <c r="C28" s="9"/>
      <c r="D28" s="9"/>
      <c r="Q28" s="2"/>
    </row>
    <row r="29" spans="1:22" x14ac:dyDescent="0.2">
      <c r="B29" s="13"/>
      <c r="C29" s="9"/>
      <c r="D29" s="9"/>
      <c r="Q29" s="2"/>
    </row>
    <row r="30" spans="1:22" x14ac:dyDescent="0.2">
      <c r="B30" s="13"/>
      <c r="C30" s="9"/>
      <c r="D30" s="9"/>
      <c r="Q30" s="2"/>
    </row>
    <row r="31" spans="1:22" x14ac:dyDescent="0.2">
      <c r="C31" s="9"/>
      <c r="D31" s="9"/>
      <c r="Q31" s="2"/>
    </row>
    <row r="32" spans="1:22" x14ac:dyDescent="0.2">
      <c r="C32" s="9"/>
      <c r="D32" s="9"/>
      <c r="Q32" s="2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2024-07-16T04:01:30Z</dcterms:modified>
</cp:coreProperties>
</file>