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7EE0022-BC64-4A2B-9287-94C764B6A3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8" i="1"/>
  <c r="F28" i="1" s="1"/>
  <c r="G28" i="1" s="1"/>
  <c r="J28" i="1" s="1"/>
  <c r="Q28" i="1"/>
  <c r="E26" i="1"/>
  <c r="F26" i="1" s="1"/>
  <c r="G26" i="1" s="1"/>
  <c r="J26" i="1" s="1"/>
  <c r="Q26" i="1"/>
  <c r="E27" i="1"/>
  <c r="F27" i="1" s="1"/>
  <c r="G27" i="1" s="1"/>
  <c r="J27" i="1" s="1"/>
  <c r="Q27" i="1"/>
  <c r="Q25" i="1"/>
  <c r="F11" i="1"/>
  <c r="Q22" i="1"/>
  <c r="Q23" i="1"/>
  <c r="Q24" i="1"/>
  <c r="R22" i="1"/>
  <c r="G11" i="1"/>
  <c r="C7" i="1"/>
  <c r="E23" i="1"/>
  <c r="F23" i="1"/>
  <c r="G23" i="1"/>
  <c r="I23" i="1"/>
  <c r="C8" i="1"/>
  <c r="C17" i="1"/>
  <c r="Q21" i="1"/>
  <c r="E25" i="1"/>
  <c r="F25" i="1"/>
  <c r="G25" i="1"/>
  <c r="J25" i="1"/>
  <c r="E22" i="1"/>
  <c r="F22" i="1"/>
  <c r="G22" i="1"/>
  <c r="I22" i="1"/>
  <c r="E21" i="1"/>
  <c r="F21" i="1"/>
  <c r="G21" i="1"/>
  <c r="E24" i="1"/>
  <c r="F24" i="1"/>
  <c r="G24" i="1"/>
  <c r="I24" i="1"/>
  <c r="H21" i="1"/>
  <c r="C12" i="1"/>
  <c r="F15" i="1" l="1"/>
  <c r="C16" i="1"/>
  <c r="D18" i="1" s="1"/>
  <c r="C11" i="1"/>
  <c r="O28" i="1" l="1"/>
  <c r="C15" i="1"/>
  <c r="O21" i="1"/>
  <c r="O22" i="1"/>
  <c r="O25" i="1"/>
  <c r="O23" i="1"/>
  <c r="O27" i="1"/>
  <c r="O26" i="1"/>
  <c r="O24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<sst xmlns="http://schemas.openxmlformats.org/spreadsheetml/2006/main" count="66" uniqueCount="54">
  <si>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</si>
  <si>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</si>
  <si>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</si>
  <si>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</si>
  <si>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</si>
  <si>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</si>
  <si>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</si>
  <si>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</si>
  <si>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</si>
  <si>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</si>
  <si>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</si>
  <si>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</si>
  <si>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</si>
  <si>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</si>
  <si>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</si>
  <si>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</si>
  <si>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</si>
  <si>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</si>
  <si>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</si>
  <si>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</si>
  <si>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</si>
  <si>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</si>
  <si>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</si>
  <si>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</si>
  <si>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</si>
  <si>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</si>
  <si>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</si>
  <si>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</si>
  <si>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</si>
  <si>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</si>
  <si>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</si>
  <si>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</si>
  <si>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</si>
  <si>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</si>
  <si>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</si>
  <si>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</si>
  <si>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</si>
  <si>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EV Cet / GSC 4674-0967</t>
  </si>
  <si>
    <t>EW</t>
  </si>
  <si>
    <t>II</t>
  </si>
  <si>
    <t>I</t>
  </si>
  <si>
    <t>IBVS 5455</t>
  </si>
  <si>
    <t>GCVS</t>
  </si>
  <si>
    <t>IBVS 5871</t>
  </si>
  <si>
    <t>JBAV, 63</t>
  </si>
  <si>
    <t>JBAV, 79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</si>
  <si>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</si>
  <si>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</si>
  <si>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</si>
  <si>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</si>
  <si>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</si>
  <si>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</si>
  <si>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</si>
  <si>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11.60 (0.48)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</si>
</sst>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  <xf numFmtId="43" fontId="16" fillId="0" borderId="0" applyFon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0" fillId="2" borderId="0" xfId="0" applyFont="1" applyFill="1" applyAlignment="1"/>
    <xf numFmtId="0" fontId="15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left"/>
    </xf>
    <xf numFmtId="0" fontId="5" fillId="0" borderId="0" xfId="0" applyFont="1" applyAlignment="1"/>
    <xf numFmtId="165" fontId="15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65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Border="1" applyAlignment="1">
      <alignment horizontal="center"/>
    </xf>
    <xf numFmtId="0" fontId="14" fillId="0" borderId="0" xfId="0" applyFont="1" applyAlignment="1">
      <alignment horizontal="left"/>
    </xf>
    <xf numFmtId="165" fontId="14" fillId="0" borderId="0" xfId="0" applyNumberFormat="1" applyFont="1" applyAlignment="1">
      <alignment horizontal="left"/>
    </xf>
    <xf numFmtId="14" fontId="5" fillId="0" borderId="0" xfId="0" applyNumberFormat="1" applyFont="1" applyAlignment="1"/>
    <xf numFmtId="0" fontId="0" fillId="3" borderId="5" xfId="0" applyFill="1" applyBorder="1" applyAlignment="1">
      <alignment horizontal="right" vertical="center"/>
    </xf>
    <xf numFmtId="0" fontId="5" fillId="3" borderId="6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22" fontId="17" fillId="0" borderId="7" xfId="0" applyNumberFormat="1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0" fillId="0" borderId="0" xfId="0" applyNumberFormat="1" applyAlignment="1"/>
    <xf numFmtId="0" fontId="14" fillId="0" borderId="0" xfId="0" applyNumberFormat="1" applyFont="1" applyAlignment="1">
      <alignment horizontal="left"/>
    </xf>
    <xf numFmtId="0" fontId="15" fillId="0" borderId="0" xfId="0" applyNumberFormat="1" applyFont="1" applyAlignment="1">
      <alignment vertical="center" wrapText="1"/>
    </xf>
    <xf numFmtId="0" fontId="15" fillId="0" borderId="0" xfId="8" applyNumberFormat="1" applyFont="1" applyBorder="1"/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EV Cet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80-40B7-A1C2-1FF2A759FE5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9.6524999389657751E-4</c:v>
                </c:pt>
                <c:pt idx="2">
                  <c:v>6.142799997178372E-3</c:v>
                </c:pt>
                <c:pt idx="3">
                  <c:v>5.8601499986252747E-3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80-40B7-A1C2-1FF2A759FE5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">
                  <c:v>0.36755034999805503</c:v>
                </c:pt>
                <c:pt idx="5">
                  <c:v>0.51827729999786243</c:v>
                </c:pt>
                <c:pt idx="6">
                  <c:v>0.52423079999425681</c:v>
                </c:pt>
                <c:pt idx="7">
                  <c:v>0.50064370019390481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80-40B7-A1C2-1FF2A759FE5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80-40B7-A1C2-1FF2A759FE5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80-40B7-A1C2-1FF2A759FE5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80-40B7-A1C2-1FF2A759FE5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80-40B7-A1C2-1FF2A759FE5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2.1255228827058992E-2</c:v>
                </c:pt>
                <c:pt idx="1">
                  <c:v>2.1319179920714214E-2</c:v>
                </c:pt>
                <c:pt idx="2">
                  <c:v>2.197148107599748E-2</c:v>
                </c:pt>
                <c:pt idx="3">
                  <c:v>2.2572621356356567E-2</c:v>
                </c:pt>
                <c:pt idx="4">
                  <c:v>0.24005750065903589</c:v>
                </c:pt>
                <c:pt idx="5">
                  <c:v>0.52449917501873278</c:v>
                </c:pt>
                <c:pt idx="6">
                  <c:v>0.52539449032990582</c:v>
                </c:pt>
                <c:pt idx="7">
                  <c:v>0.54660067298597748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80-40B7-A1C2-1FF2A759F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14016"/>
        <c:axId val="1"/>
      </c:scatterChart>
      <c:valAx>
        <c:axId val="836814016"/>
        <c:scaling>
          <c:orientation val="minMax"/>
          <c:max val="2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6814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10526315789474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EV Cet - O-C Diagr.</a:t>
            </a:r>
          </a:p>
        </c:rich>
      </c:tx>
      <c:layout>
        <c:manualLayout>
          <c:xMode val="edge"/>
          <c:yMode val="edge"/>
          <c:x val="0.3888895194407004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62781476957638"/>
          <c:y val="0.14035127795846455"/>
          <c:w val="0.8303315478538321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59-419F-A0D7-24551986ABE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9.6524999389657751E-4</c:v>
                </c:pt>
                <c:pt idx="2">
                  <c:v>6.142799997178372E-3</c:v>
                </c:pt>
                <c:pt idx="3">
                  <c:v>5.8601499986252747E-3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59-419F-A0D7-24551986ABE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">
                  <c:v>0.36755034999805503</c:v>
                </c:pt>
                <c:pt idx="5">
                  <c:v>0.51827729999786243</c:v>
                </c:pt>
                <c:pt idx="6">
                  <c:v>0.52423079999425681</c:v>
                </c:pt>
                <c:pt idx="7">
                  <c:v>0.50064370019390481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59-419F-A0D7-24551986ABE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59-419F-A0D7-24551986ABE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59-419F-A0D7-24551986ABE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59-419F-A0D7-24551986ABE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5.1000000000000004E-4</c:v>
                  </c:pt>
                  <c:pt idx="2">
                    <c:v>8.5999999999999998E-4</c:v>
                  </c:pt>
                  <c:pt idx="3">
                    <c:v>5.2999999999999998E-4</c:v>
                  </c:pt>
                  <c:pt idx="4">
                    <c:v>8.9999999999999998E-4</c:v>
                  </c:pt>
                  <c:pt idx="5">
                    <c:v>8.0000000000000002E-3</c:v>
                  </c:pt>
                  <c:pt idx="6">
                    <c:v>8.0000000000000002E-3</c:v>
                  </c:pt>
                  <c:pt idx="7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59-419F-A0D7-24551986ABE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2.5</c:v>
                </c:pt>
                <c:pt idx="2">
                  <c:v>28</c:v>
                </c:pt>
                <c:pt idx="3">
                  <c:v>51.5</c:v>
                </c:pt>
                <c:pt idx="4">
                  <c:v>8553.5</c:v>
                </c:pt>
                <c:pt idx="5">
                  <c:v>19673</c:v>
                </c:pt>
                <c:pt idx="6">
                  <c:v>19708</c:v>
                </c:pt>
                <c:pt idx="7">
                  <c:v>20537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2.1255228827058992E-2</c:v>
                </c:pt>
                <c:pt idx="1">
                  <c:v>2.1319179920714214E-2</c:v>
                </c:pt>
                <c:pt idx="2">
                  <c:v>2.197148107599748E-2</c:v>
                </c:pt>
                <c:pt idx="3">
                  <c:v>2.2572621356356567E-2</c:v>
                </c:pt>
                <c:pt idx="4">
                  <c:v>0.24005750065903589</c:v>
                </c:pt>
                <c:pt idx="5">
                  <c:v>0.52449917501873278</c:v>
                </c:pt>
                <c:pt idx="6">
                  <c:v>0.52539449032990582</c:v>
                </c:pt>
                <c:pt idx="7">
                  <c:v>0.54660067298597748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59-419F-A0D7-24551986A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06472"/>
        <c:axId val="1"/>
      </c:scatterChart>
      <c:valAx>
        <c:axId val="836806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6806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605101164155"/>
          <c:y val="0.92397937099967764"/>
          <c:w val="0.659160104986876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1</xdr:rowOff>
    </xdr:from>
    <xdr:to>
      <xdr:col>17</xdr:col>
      <xdr:colOff>228600</xdr:colOff>
      <xdr:row>18</xdr:row>
      <xdr:rowOff>66675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EFDCFF9-9290-B7B0-F4CC-7CABE47E0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400050</xdr:colOff>
      <xdr:row>0</xdr:row>
      <xdr:rowOff>0</xdr:rowOff>
    </xdr:from>
    <xdr:to>
      <xdr:col>26</xdr:col>
      <xdr:colOff>571500</xdr:colOff>
      <xdr:row>18</xdr:row>
      <xdr:rowOff>66675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420D5037-27E4-C7C4-0CDD-14F939F36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24</v>
      </c>
      <c r="B2" t="s">
        <v>38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51131.374900000003</v>
      </c>
      <c r="D4" s="9">
        <v>0.4282299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51131.374900000003</v>
      </c>
      <c r="D7" s="30" t="s">
        <v>52</v>
      </c>
    </row>
    <row r="8" spans="1:7" x14ac:dyDescent="0.2">
      <c r="A8" t="s">
        <v>3</v>
      </c>
      <c r="C8">
        <f>+D4</f>
        <v>0.4282299</v>
      </c>
      <c r="D8" s="30" t="s">
        <v>52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1">
        <f ca="1">INTERCEPT(INDIRECT($G$11):G992,INDIRECT($F$11):F992)</f>
        <v>2.1255228827058992E-2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x14ac:dyDescent="0.2">
      <c r="A12" s="12" t="s">
        <v>17</v>
      </c>
      <c r="B12" s="12"/>
      <c r="C12" s="21">
        <f ca="1">SLOPE(INDIRECT($G$11):G992,INDIRECT($F$11):F992)</f>
        <v>2.5580437462088841E-5</v>
      </c>
      <c r="D12" s="3"/>
      <c r="E12" s="38" t="s">
        <v>47</v>
      </c>
      <c r="F12" s="39" t="s">
        <v>53</v>
      </c>
    </row>
    <row r="13" spans="1:7" x14ac:dyDescent="0.2">
      <c r="A13" s="12" t="s">
        <v>19</v>
      </c>
      <c r="B13" s="12"/>
      <c r="C13" s="3" t="s">
        <v>14</v>
      </c>
      <c r="D13" s="3"/>
      <c r="E13" s="40" t="s">
        <v>48</v>
      </c>
      <c r="F13" s="41">
        <v>1</v>
      </c>
    </row>
    <row r="14" spans="1:7" x14ac:dyDescent="0.2">
      <c r="A14" s="12"/>
      <c r="B14" s="12"/>
      <c r="C14" s="12"/>
      <c r="D14" s="12"/>
      <c r="E14" s="40" t="s">
        <v>33</v>
      </c>
      <c r="F14" s="42">
        <f ca="1">NOW()+15018.5+$C$9/24</f>
        <v>60507.685670370367</v>
      </c>
    </row>
    <row r="15" spans="1:7" x14ac:dyDescent="0.2">
      <c r="A15" s="14" t="s">
        <v>18</v>
      </c>
      <c r="B15" s="12"/>
      <c r="C15" s="15">
        <f ca="1">(C7+C11)+(C8+C12)*INT(MAX(F21:F3533))</f>
        <v>59926.478956972991</v>
      </c>
      <c r="D15" s="16" t="s">
        <v>33</v>
      </c>
      <c r="E15" s="40" t="s">
        <v>49</v>
      </c>
      <c r="F15" s="42">
        <f ca="1">ROUND(2*($F$14-$C$7)/$C$8,0)/2+$F$13</f>
        <v>21896.5</v>
      </c>
    </row>
    <row r="16" spans="1:7" x14ac:dyDescent="0.2">
      <c r="A16" s="17" t="s">
        <v>4</v>
      </c>
      <c r="B16" s="12"/>
      <c r="C16" s="18">
        <f ca="1">+C8+C12</f>
        <v>0.42825548043746209</v>
      </c>
      <c r="D16" s="16" t="s">
        <v>34</v>
      </c>
      <c r="E16" s="40" t="s">
        <v>34</v>
      </c>
      <c r="F16" s="42">
        <f ca="1">ROUND(2*($F$14-$C$15)/$C$16,0)/2+$F$13</f>
        <v>1358</v>
      </c>
    </row>
    <row r="17" spans="1:18" ht="13.5" thickBot="1" x14ac:dyDescent="0.25">
      <c r="A17" s="16" t="s">
        <v>30</v>
      </c>
      <c r="B17" s="12"/>
      <c r="C17" s="12">
        <f>COUNT(C21:C2191)</f>
        <v>8</v>
      </c>
      <c r="D17" s="16" t="s">
        <v>35</v>
      </c>
      <c r="E17" s="43" t="s">
        <v>50</v>
      </c>
      <c r="F17" s="44">
        <f ca="1">+$C$15+$C$16*$F$16-15018.5-$C$9/24</f>
        <v>45489.945732740402</v>
      </c>
    </row>
    <row r="18" spans="1:18" ht="14.25" thickTop="1" thickBot="1" x14ac:dyDescent="0.25">
      <c r="A18" s="17" t="s">
        <v>5</v>
      </c>
      <c r="B18" s="12"/>
      <c r="C18" s="19">
        <f ca="1">+C15</f>
        <v>59926.478956972991</v>
      </c>
      <c r="D18" s="20">
        <f ca="1">+C16</f>
        <v>0.42825548043746209</v>
      </c>
      <c r="E18" s="46" t="s">
        <v>51</v>
      </c>
      <c r="F18" s="45">
        <f ca="1">+($C$15+$C$16*$F$16)-($C$16/2)-15018.5-$C$9/24</f>
        <v>45489.731605000183</v>
      </c>
    </row>
    <row r="19" spans="1:18" ht="13.5" thickTop="1" x14ac:dyDescent="0.2">
      <c r="A19" s="24" t="s">
        <v>36</v>
      </c>
      <c r="E19" s="25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46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8" x14ac:dyDescent="0.2">
      <c r="A21" s="47" t="s">
        <v>12</v>
      </c>
      <c r="B21" s="3"/>
      <c r="C21" s="29">
        <v>51131.374900000003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2.1255228827058992E-2</v>
      </c>
      <c r="Q21" s="2">
        <f>+C21-15018.5</f>
        <v>36112.874900000003</v>
      </c>
    </row>
    <row r="22" spans="1:18" x14ac:dyDescent="0.2">
      <c r="A22" s="47" t="s">
        <v>41</v>
      </c>
      <c r="B22" s="3" t="s">
        <v>39</v>
      </c>
      <c r="C22" s="29">
        <v>51132.44644</v>
      </c>
      <c r="D22" s="10">
        <v>5.1000000000000004E-4</v>
      </c>
      <c r="E22">
        <f>+(C22-C$7)/C$8</f>
        <v>2.5022540462428826</v>
      </c>
      <c r="F22">
        <f>ROUND(2*E22,0)/2</f>
        <v>2.5</v>
      </c>
      <c r="G22">
        <f>+C22-(C$7+F22*C$8)</f>
        <v>9.6524999389657751E-4</v>
      </c>
      <c r="I22">
        <f>+G22</f>
        <v>9.6524999389657751E-4</v>
      </c>
      <c r="O22">
        <f ca="1">+C$11+C$12*$F22</f>
        <v>2.1319179920714214E-2</v>
      </c>
      <c r="Q22" s="2">
        <f>+C22-15018.5</f>
        <v>36113.94644</v>
      </c>
      <c r="R22" t="str">
        <f>IF(ABS(C22-C21)&lt;0.00001,1,"")</f>
        <v/>
      </c>
    </row>
    <row r="23" spans="1:18" x14ac:dyDescent="0.2">
      <c r="A23" s="47" t="s">
        <v>41</v>
      </c>
      <c r="B23" s="3" t="s">
        <v>40</v>
      </c>
      <c r="C23" s="29">
        <v>51143.371480000002</v>
      </c>
      <c r="D23" s="10">
        <v>8.5999999999999998E-4</v>
      </c>
      <c r="E23">
        <f>+(C23-C$7)/C$8</f>
        <v>28.014344631234497</v>
      </c>
      <c r="F23">
        <f>ROUND(2*E23,0)/2</f>
        <v>28</v>
      </c>
      <c r="G23">
        <f>+C23-(C$7+F23*C$8)</f>
        <v>6.142799997178372E-3</v>
      </c>
      <c r="I23">
        <f>+G23</f>
        <v>6.142799997178372E-3</v>
      </c>
      <c r="O23">
        <f ca="1">+C$11+C$12*$F23</f>
        <v>2.197148107599748E-2</v>
      </c>
      <c r="Q23" s="2">
        <f>+C23-15018.5</f>
        <v>36124.871480000002</v>
      </c>
    </row>
    <row r="24" spans="1:18" x14ac:dyDescent="0.2">
      <c r="A24" s="47" t="s">
        <v>41</v>
      </c>
      <c r="B24" s="3" t="s">
        <v>39</v>
      </c>
      <c r="C24" s="29">
        <v>51153.434600000001</v>
      </c>
      <c r="D24" s="10">
        <v>5.2999999999999998E-4</v>
      </c>
      <c r="E24">
        <f>+(C24-C$7)/C$8</f>
        <v>51.513684588577242</v>
      </c>
      <c r="F24">
        <f>ROUND(2*E24,0)/2</f>
        <v>51.5</v>
      </c>
      <c r="G24">
        <f>+C24-(C$7+F24*C$8)</f>
        <v>5.8601499986252747E-3</v>
      </c>
      <c r="I24">
        <f>+G24</f>
        <v>5.8601499986252747E-3</v>
      </c>
      <c r="O24">
        <f ca="1">+C$11+C$12*$F24</f>
        <v>2.2572621356356567E-2</v>
      </c>
      <c r="Q24" s="2">
        <f>+C24-15018.5</f>
        <v>36134.934600000001</v>
      </c>
    </row>
    <row r="25" spans="1:18" s="30" customFormat="1" x14ac:dyDescent="0.2">
      <c r="A25" s="48" t="s">
        <v>43</v>
      </c>
      <c r="B25" s="26" t="s">
        <v>39</v>
      </c>
      <c r="C25" s="36">
        <v>54794.606899999999</v>
      </c>
      <c r="D25" s="35">
        <v>8.9999999999999998E-4</v>
      </c>
      <c r="E25" s="30">
        <f>+(C25-C$7)/C$8</f>
        <v>8554.3583014637607</v>
      </c>
      <c r="F25" s="27">
        <f>ROUND(2*E25,0)/2-1</f>
        <v>8553.5</v>
      </c>
      <c r="G25" s="30">
        <f>+C25-(C$7+F25*C$8)</f>
        <v>0.36755034999805503</v>
      </c>
      <c r="J25" s="30">
        <f>+G25</f>
        <v>0.36755034999805503</v>
      </c>
      <c r="O25" s="30">
        <f ca="1">+C$11+C$12*$F25</f>
        <v>0.24005750065903589</v>
      </c>
      <c r="Q25" s="37">
        <f>+C25-15018.5</f>
        <v>39776.106899999999</v>
      </c>
    </row>
    <row r="26" spans="1:18" x14ac:dyDescent="0.2">
      <c r="A26" s="49" t="s">
        <v>44</v>
      </c>
      <c r="B26" s="28" t="s">
        <v>39</v>
      </c>
      <c r="C26" s="31">
        <v>59556.46</v>
      </c>
      <c r="D26" s="32">
        <v>8.0000000000000002E-3</v>
      </c>
      <c r="E26">
        <f t="shared" ref="E26:E27" si="0">+(C26-C$7)/C$8</f>
        <v>19674.210278170667</v>
      </c>
      <c r="F26" s="30">
        <f t="shared" ref="F26:F27" si="1">ROUND(2*E26,0)/2-1</f>
        <v>19673</v>
      </c>
      <c r="G26">
        <f t="shared" ref="G26:G27" si="2">+C26-(C$7+F26*C$8)</f>
        <v>0.51827729999786243</v>
      </c>
      <c r="J26">
        <f>+G26</f>
        <v>0.51827729999786243</v>
      </c>
      <c r="O26">
        <f t="shared" ref="O26:O27" ca="1" si="3">+C$11+C$12*$F26</f>
        <v>0.52449917501873278</v>
      </c>
      <c r="Q26" s="2">
        <f t="shared" ref="Q26:Q27" si="4">+C26-15018.5</f>
        <v>44537.96</v>
      </c>
    </row>
    <row r="27" spans="1:18" x14ac:dyDescent="0.2">
      <c r="A27" s="49" t="s">
        <v>44</v>
      </c>
      <c r="B27" s="28" t="s">
        <v>39</v>
      </c>
      <c r="C27" s="31">
        <v>59571.453999999998</v>
      </c>
      <c r="D27" s="32">
        <v>8.0000000000000002E-3</v>
      </c>
      <c r="E27">
        <f t="shared" si="0"/>
        <v>19709.224180749628</v>
      </c>
      <c r="F27" s="30">
        <f t="shared" si="1"/>
        <v>19708</v>
      </c>
      <c r="G27">
        <f t="shared" si="2"/>
        <v>0.52423079999425681</v>
      </c>
      <c r="J27">
        <f>+G27</f>
        <v>0.52423079999425681</v>
      </c>
      <c r="O27">
        <f t="shared" ca="1" si="3"/>
        <v>0.52539449032990582</v>
      </c>
      <c r="Q27" s="2">
        <f t="shared" si="4"/>
        <v>44552.953999999998</v>
      </c>
    </row>
    <row r="28" spans="1:18" x14ac:dyDescent="0.2">
      <c r="A28" s="50" t="s">
        <v>45</v>
      </c>
      <c r="B28" s="34" t="s">
        <v>39</v>
      </c>
      <c r="C28" s="33">
        <v>59926.433000000194</v>
      </c>
      <c r="D28" s="32">
        <v>7.0000000000000001E-3</v>
      </c>
      <c r="E28">
        <f t="shared" ref="E28" si="5">+(C28-C$7)/C$8</f>
        <v>20538.169100289801</v>
      </c>
      <c r="F28" s="30">
        <f t="shared" ref="F28" si="6">ROUND(2*E28,0)/2-1</f>
        <v>20537</v>
      </c>
      <c r="G28">
        <f t="shared" ref="G28" si="7">+C28-(C$7+F28*C$8)</f>
        <v>0.50064370019390481</v>
      </c>
      <c r="J28">
        <f>+G28</f>
        <v>0.50064370019390481</v>
      </c>
      <c r="O28">
        <f t="shared" ref="O28" ca="1" si="8">+C$11+C$12*$F28</f>
        <v>0.54660067298597748</v>
      </c>
      <c r="Q28" s="2">
        <f t="shared" ref="Q28" si="9">+C28-15018.5</f>
        <v>44907.933000000194</v>
      </c>
    </row>
    <row r="29" spans="1:18" x14ac:dyDescent="0.2">
      <c r="A29" s="47"/>
      <c r="B29" s="3"/>
      <c r="C29" s="29"/>
      <c r="D29" s="10"/>
      <c r="Q29" s="2"/>
    </row>
    <row r="30" spans="1:18" x14ac:dyDescent="0.2">
      <c r="A30" s="47"/>
      <c r="B30" s="3"/>
      <c r="C30" s="29"/>
      <c r="D30" s="10"/>
      <c r="Q30" s="2"/>
    </row>
    <row r="31" spans="1:18" x14ac:dyDescent="0.2">
      <c r="A31" s="47"/>
      <c r="B31" s="3"/>
      <c r="C31" s="29"/>
      <c r="D31" s="10"/>
      <c r="Q31" s="2"/>
    </row>
    <row r="32" spans="1:18" x14ac:dyDescent="0.2">
      <c r="A32" s="47"/>
      <c r="B32" s="3"/>
      <c r="C32" s="29"/>
      <c r="D32" s="10"/>
      <c r="Q32" s="2"/>
    </row>
    <row r="33" spans="2:17" x14ac:dyDescent="0.2">
      <c r="B33" s="3"/>
      <c r="C33" s="29"/>
      <c r="D33" s="10"/>
      <c r="Q33" s="2"/>
    </row>
    <row r="34" spans="2:17" x14ac:dyDescent="0.2">
      <c r="B34" s="3"/>
      <c r="C34" s="29"/>
      <c r="D34" s="10"/>
    </row>
    <row r="35" spans="2:17" x14ac:dyDescent="0.2">
      <c r="B35" s="3"/>
      <c r="C35" s="29"/>
      <c r="D35" s="10"/>
    </row>
    <row r="36" spans="2:17" x14ac:dyDescent="0.2">
      <c r="B36" s="3"/>
      <c r="C36" s="29"/>
      <c r="D36" s="10"/>
    </row>
    <row r="37" spans="2:17" x14ac:dyDescent="0.2">
      <c r="B37" s="3"/>
      <c r="C37" s="10"/>
      <c r="D37" s="10"/>
    </row>
    <row r="38" spans="2:17" x14ac:dyDescent="0.2">
      <c r="B38" s="3"/>
      <c r="C38" s="10"/>
      <c r="D38" s="10"/>
    </row>
    <row r="39" spans="2:17" x14ac:dyDescent="0.2">
      <c r="B39" s="3"/>
      <c r="C39" s="10"/>
      <c r="D39" s="10"/>
    </row>
    <row r="40" spans="2:17" x14ac:dyDescent="0.2">
      <c r="B40" s="3"/>
      <c r="C40" s="10"/>
      <c r="D40" s="10"/>
    </row>
    <row r="41" spans="2:17" x14ac:dyDescent="0.2">
      <c r="B41" s="3"/>
      <c r="C41" s="10"/>
      <c r="D41" s="10"/>
    </row>
    <row r="42" spans="2:17" x14ac:dyDescent="0.2">
      <c r="B42" s="3"/>
      <c r="C42" s="10"/>
      <c r="D42" s="10"/>
    </row>
    <row r="43" spans="2:17" x14ac:dyDescent="0.2">
      <c r="B43" s="3"/>
      <c r="C43" s="10"/>
      <c r="D43" s="10"/>
    </row>
    <row r="44" spans="2:17" x14ac:dyDescent="0.2">
      <c r="B44" s="3"/>
      <c r="C44" s="10"/>
      <c r="D44" s="10"/>
    </row>
    <row r="45" spans="2:17" x14ac:dyDescent="0.2">
      <c r="B45" s="3"/>
      <c r="C45" s="10"/>
      <c r="D45" s="10"/>
    </row>
    <row r="46" spans="2:17" x14ac:dyDescent="0.2">
      <c r="B46" s="3"/>
      <c r="C46" s="10"/>
      <c r="D46" s="10"/>
    </row>
    <row r="47" spans="2:17" x14ac:dyDescent="0.2">
      <c r="B47" s="3"/>
      <c r="C47" s="10"/>
      <c r="D47" s="10"/>
    </row>
    <row r="48" spans="2:17" x14ac:dyDescent="0.2">
      <c r="B48" s="3"/>
      <c r="C48" s="10"/>
      <c r="D48" s="10"/>
    </row>
    <row r="49" spans="2:4" x14ac:dyDescent="0.2">
      <c r="B49" s="3"/>
      <c r="C49" s="10"/>
      <c r="D49" s="10"/>
    </row>
    <row r="50" spans="2:4" x14ac:dyDescent="0.2">
      <c r="B50" s="3"/>
      <c r="C50" s="10"/>
      <c r="D50" s="10"/>
    </row>
    <row r="51" spans="2:4" x14ac:dyDescent="0.2">
      <c r="B51" s="3"/>
      <c r="C51" s="10"/>
      <c r="D51" s="10"/>
    </row>
    <row r="52" spans="2:4" x14ac:dyDescent="0.2">
      <c r="B52" s="3"/>
      <c r="C52" s="10"/>
      <c r="D52" s="10"/>
    </row>
    <row r="53" spans="2:4" x14ac:dyDescent="0.2">
      <c r="B53" s="3"/>
      <c r="C53" s="10"/>
      <c r="D53" s="10"/>
    </row>
    <row r="54" spans="2:4" x14ac:dyDescent="0.2">
      <c r="B54" s="3"/>
      <c r="C54" s="10"/>
      <c r="D54" s="10"/>
    </row>
    <row r="55" spans="2:4" x14ac:dyDescent="0.2">
      <c r="B55" s="3"/>
      <c r="C55" s="10"/>
      <c r="D55" s="10"/>
    </row>
    <row r="56" spans="2:4" x14ac:dyDescent="0.2">
      <c r="B56" s="3"/>
      <c r="C56" s="10"/>
      <c r="D56" s="10"/>
    </row>
    <row r="57" spans="2:4" x14ac:dyDescent="0.2">
      <c r="B57" s="3"/>
      <c r="C57" s="10"/>
      <c r="D57" s="10"/>
    </row>
    <row r="58" spans="2:4" x14ac:dyDescent="0.2">
      <c r="B58" s="3"/>
      <c r="C58" s="10"/>
      <c r="D58" s="10"/>
    </row>
    <row r="59" spans="2:4" x14ac:dyDescent="0.2">
      <c r="B59" s="3"/>
      <c r="C59" s="10"/>
      <c r="D59" s="10"/>
    </row>
    <row r="60" spans="2:4" x14ac:dyDescent="0.2">
      <c r="B60" s="3"/>
      <c r="C60" s="10"/>
      <c r="D60" s="10"/>
    </row>
    <row r="61" spans="2:4" x14ac:dyDescent="0.2">
      <c r="B61" s="3"/>
      <c r="C61" s="10"/>
      <c r="D61" s="10"/>
    </row>
    <row r="62" spans="2:4" x14ac:dyDescent="0.2">
      <c r="B62" s="3"/>
      <c r="C62" s="10"/>
      <c r="D62" s="10"/>
    </row>
    <row r="63" spans="2:4" x14ac:dyDescent="0.2">
      <c r="B63" s="3"/>
      <c r="C63" s="10"/>
      <c r="D63" s="10"/>
    </row>
    <row r="64" spans="2:4" x14ac:dyDescent="0.2">
      <c r="B64" s="3"/>
      <c r="C64" s="10"/>
      <c r="D64" s="10"/>
    </row>
    <row r="65" spans="2:4" x14ac:dyDescent="0.2">
      <c r="B65" s="3"/>
      <c r="C65" s="10"/>
      <c r="D65" s="10"/>
    </row>
    <row r="66" spans="2:4" x14ac:dyDescent="0.2">
      <c r="B66" s="3"/>
      <c r="C66" s="10"/>
      <c r="D66" s="10"/>
    </row>
    <row r="67" spans="2:4" x14ac:dyDescent="0.2">
      <c r="B67" s="3"/>
      <c r="C67" s="10"/>
      <c r="D67" s="10"/>
    </row>
    <row r="68" spans="2:4" x14ac:dyDescent="0.2">
      <c r="B68" s="3"/>
      <c r="C68" s="10"/>
      <c r="D68" s="10"/>
    </row>
    <row r="69" spans="2:4" x14ac:dyDescent="0.2">
      <c r="B69" s="3"/>
      <c r="C69" s="10"/>
      <c r="D69" s="10"/>
    </row>
    <row r="70" spans="2:4" x14ac:dyDescent="0.2">
      <c r="B70" s="3"/>
      <c r="C70" s="10"/>
      <c r="D70" s="10"/>
    </row>
    <row r="71" spans="2:4" x14ac:dyDescent="0.2">
      <c r="B71" s="3"/>
      <c r="C71" s="10"/>
      <c r="D71" s="10"/>
    </row>
    <row r="72" spans="2:4" x14ac:dyDescent="0.2">
      <c r="B72" s="3"/>
      <c r="C72" s="10"/>
      <c r="D72" s="10"/>
    </row>
    <row r="73" spans="2:4" x14ac:dyDescent="0.2">
      <c r="B73" s="3"/>
      <c r="C73" s="10"/>
      <c r="D73" s="10"/>
    </row>
    <row r="74" spans="2:4" x14ac:dyDescent="0.2">
      <c r="B74" s="3"/>
      <c r="C74" s="10"/>
      <c r="D74" s="10"/>
    </row>
    <row r="75" spans="2:4" x14ac:dyDescent="0.2">
      <c r="B75" s="3"/>
      <c r="C75" s="10"/>
      <c r="D75" s="10"/>
    </row>
    <row r="76" spans="2:4" x14ac:dyDescent="0.2">
      <c r="B76" s="3"/>
      <c r="C76" s="10"/>
      <c r="D76" s="10"/>
    </row>
    <row r="77" spans="2:4" x14ac:dyDescent="0.2">
      <c r="B77" s="3"/>
      <c r="C77" s="10"/>
      <c r="D77" s="10"/>
    </row>
    <row r="78" spans="2:4" x14ac:dyDescent="0.2">
      <c r="B78" s="3"/>
      <c r="C78" s="10"/>
      <c r="D78" s="10"/>
    </row>
    <row r="79" spans="2:4" x14ac:dyDescent="0.2">
      <c r="B79" s="3"/>
      <c r="C79" s="10"/>
      <c r="D79" s="10"/>
    </row>
    <row r="80" spans="2:4" x14ac:dyDescent="0.2">
      <c r="B80" s="3"/>
      <c r="C80" s="10"/>
      <c r="D80" s="10"/>
    </row>
    <row r="81" spans="2:4" x14ac:dyDescent="0.2">
      <c r="B81" s="3"/>
      <c r="C81" s="10"/>
      <c r="D81" s="10"/>
    </row>
    <row r="82" spans="2:4" x14ac:dyDescent="0.2">
      <c r="B82" s="3"/>
      <c r="C82" s="10"/>
      <c r="D82" s="10"/>
    </row>
    <row r="83" spans="2:4" x14ac:dyDescent="0.2">
      <c r="B83" s="3"/>
      <c r="C83" s="10"/>
      <c r="D83" s="10"/>
    </row>
    <row r="84" spans="2:4" x14ac:dyDescent="0.2">
      <c r="B84" s="3"/>
      <c r="C84" s="10"/>
      <c r="D84" s="10"/>
    </row>
    <row r="85" spans="2:4" x14ac:dyDescent="0.2">
      <c r="B85" s="3"/>
      <c r="C85" s="10"/>
      <c r="D85" s="10"/>
    </row>
    <row r="86" spans="2:4" x14ac:dyDescent="0.2">
      <c r="B86" s="3"/>
      <c r="C86" s="10"/>
      <c r="D86" s="10"/>
    </row>
    <row r="87" spans="2:4" x14ac:dyDescent="0.2">
      <c r="B87" s="3"/>
      <c r="C87" s="10"/>
      <c r="D87" s="10"/>
    </row>
    <row r="88" spans="2:4" x14ac:dyDescent="0.2">
      <c r="B88" s="3"/>
      <c r="C88" s="10"/>
      <c r="D88" s="10"/>
    </row>
    <row r="89" spans="2:4" x14ac:dyDescent="0.2">
      <c r="B89" s="3"/>
      <c r="C89" s="10"/>
      <c r="D89" s="10"/>
    </row>
    <row r="90" spans="2:4" x14ac:dyDescent="0.2">
      <c r="B90" s="3"/>
      <c r="C90" s="10"/>
      <c r="D90" s="10"/>
    </row>
    <row r="91" spans="2:4" x14ac:dyDescent="0.2">
      <c r="B91" s="3"/>
      <c r="C91" s="10"/>
      <c r="D91" s="10"/>
    </row>
    <row r="92" spans="2:4" x14ac:dyDescent="0.2">
      <c r="B92" s="3"/>
      <c r="C92" s="10"/>
      <c r="D92" s="10"/>
    </row>
    <row r="93" spans="2:4" x14ac:dyDescent="0.2">
      <c r="B93" s="3"/>
      <c r="C93" s="10"/>
      <c r="D93" s="10"/>
    </row>
    <row r="94" spans="2:4" x14ac:dyDescent="0.2">
      <c r="B94" s="3"/>
      <c r="C94" s="10"/>
      <c r="D94" s="10"/>
    </row>
    <row r="95" spans="2:4" x14ac:dyDescent="0.2">
      <c r="B95" s="3"/>
      <c r="C95" s="10"/>
      <c r="D95" s="10"/>
    </row>
    <row r="96" spans="2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2024-07-16T04:27:21Z</dcterms:modified>
</cp:coreProperties>
</file>