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85FB463-7C31-4D56-81D3-897C26401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/>
  <c r="G24" i="1"/>
  <c r="I24" i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Q21" i="1"/>
  <c r="G21" i="1"/>
  <c r="H21" i="1"/>
  <c r="C17" i="1"/>
  <c r="C12" i="1"/>
  <c r="F15" i="1" l="1"/>
  <c r="C16" i="1"/>
  <c r="D18" i="1" s="1"/>
  <c r="C11" i="1"/>
  <c r="O21" i="1" l="1"/>
  <c r="S21" i="1" s="1"/>
  <c r="O23" i="1"/>
  <c r="S23" i="1" s="1"/>
  <c r="O22" i="1"/>
  <c r="S22" i="1" s="1"/>
  <c r="C15" i="1"/>
  <c r="O24" i="1"/>
  <c r="S24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<sst xmlns="http://schemas.openxmlformats.org/spreadsheetml/2006/main" count="61" uniqueCount="55">
  <si>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</si>
  <si>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</si>
  <si>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</si>
  <si>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</si>
  <si>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</si>
  <si>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</si>
  <si>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</si>
  <si>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</si>
  <si>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</si>
  <si>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</si>
  <si>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</si>
  <si>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</si>
  <si>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</si>
  <si>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</si>
  <si>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</si>
  <si>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</si>
  <si>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</si>
  <si>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</si>
  <si>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</si>
  <si>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</si>
  <si>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</si>
  <si>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</si>
  <si>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</si>
  <si>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</si>
  <si>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</si>
  <si>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</si>
  <si>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</si>
  <si>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</si>
  <si>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</si>
  <si>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</si>
  <si>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</si>
  <si>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</si>
  <si>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</si>
  <si>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</si>
  <si>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</si>
  <si>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</si>
  <si>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</si>
  <si>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</si>
  <si>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</si>
  <si>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G5278-0346</t>
  </si>
  <si>
    <t>OEJV 0155</t>
  </si>
  <si>
    <t>I</t>
  </si>
  <si>
    <t>0,0100</t>
  </si>
  <si>
    <t>IBVS 6011</t>
  </si>
  <si>
    <t>GSC 5278-0346</t>
  </si>
  <si>
    <t>G5278-0346_Cet.xls</t>
  </si>
  <si>
    <t>EB / EW</t>
  </si>
  <si>
    <t>Cet</t>
  </si>
  <si>
    <t>VSX</t>
  </si>
  <si>
    <t>OEJV</t>
  </si>
  <si>
    <t>IBVS 6093</t>
  </si>
  <si>
    <t>CCD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</si>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</sst>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/>
    </xf>
    <xf numFmtId="22" fontId="8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22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5278-0346 -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F-4C2C-8C70-8E960FD58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4.59999999293359E-3</c:v>
                </c:pt>
                <c:pt idx="2">
                  <c:v>-5.4000000018277206E-3</c:v>
                </c:pt>
                <c:pt idx="3">
                  <c:v>-5.4000000018277206E-3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8F-4C2C-8C70-8E960FD58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8F-4C2C-8C70-8E960FD58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8F-4C2C-8C70-8E960FD58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8F-4C2C-8C70-8E960FD58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8F-4C2C-8C70-8E960FD58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8F-4C2C-8C70-8E960FD58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1.4181837933157243E-2</c:v>
                </c:pt>
                <c:pt idx="1">
                  <c:v>1.943801633853267E-3</c:v>
                </c:pt>
                <c:pt idx="2">
                  <c:v>-1.2453393960386271E-3</c:v>
                </c:pt>
                <c:pt idx="3">
                  <c:v>-6.8984622485364824E-3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8F-4C2C-8C70-8E960FD58D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8F-4C2C-8C70-8E960FD5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43328"/>
        <c:axId val="1"/>
      </c:scatterChart>
      <c:valAx>
        <c:axId val="51404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04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17</xdr:col>
      <xdr:colOff>123825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A34DC8-519D-2DB0-0A4E-7513CBB3E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23</v>
      </c>
      <c r="B2" t="s">
        <v>46</v>
      </c>
      <c r="C2" s="28" t="s">
        <v>38</v>
      </c>
      <c r="D2" s="3" t="s">
        <v>47</v>
      </c>
      <c r="E2" s="29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54128.548000000003</v>
      </c>
      <c r="D7" s="27" t="s">
        <v>48</v>
      </c>
    </row>
    <row r="8" spans="1:7" x14ac:dyDescent="0.2">
      <c r="A8" t="s">
        <v>3</v>
      </c>
      <c r="C8" s="37">
        <v>0.4486</v>
      </c>
      <c r="D8" s="27" t="s">
        <v>48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1.4181837933157243E-2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-3.8987054155157621E-6</v>
      </c>
      <c r="D12" s="3"/>
      <c r="E12" s="41" t="s">
        <v>52</v>
      </c>
      <c r="F12" s="42"/>
    </row>
    <row r="13" spans="1:7" x14ac:dyDescent="0.2">
      <c r="A13" s="10" t="s">
        <v>18</v>
      </c>
      <c r="B13" s="10"/>
      <c r="C13" s="3" t="s">
        <v>13</v>
      </c>
      <c r="D13" s="14"/>
      <c r="E13" s="40" t="s">
        <v>34</v>
      </c>
      <c r="F13" s="45">
        <v>1</v>
      </c>
    </row>
    <row r="14" spans="1:7" x14ac:dyDescent="0.2">
      <c r="A14" s="10"/>
      <c r="B14" s="10"/>
      <c r="C14" s="10"/>
      <c r="D14" s="14"/>
      <c r="E14" s="38" t="s">
        <v>31</v>
      </c>
      <c r="F14" s="43">
        <f ca="1">NOW()+15018.5+$C$9/24</f>
        <v>60507.70102025463</v>
      </c>
    </row>
    <row r="15" spans="1:7" x14ac:dyDescent="0.2">
      <c r="A15" s="12" t="s">
        <v>17</v>
      </c>
      <c r="B15" s="10"/>
      <c r="C15" s="13">
        <f ca="1">(C7+C11)+(C8+C12)*INT(MAX(F21:F3533))</f>
        <v>56554.121301537758</v>
      </c>
      <c r="D15" s="14"/>
      <c r="E15" s="38" t="s">
        <v>35</v>
      </c>
      <c r="F15" s="43">
        <f ca="1">ROUND(2*($F$14-$C$7)/$C$8,0)/2+$F$13</f>
        <v>14221</v>
      </c>
    </row>
    <row r="16" spans="1:7" x14ac:dyDescent="0.2">
      <c r="A16" s="15" t="s">
        <v>4</v>
      </c>
      <c r="B16" s="10"/>
      <c r="C16" s="16">
        <f ca="1">+C8+C12</f>
        <v>0.44859610129458449</v>
      </c>
      <c r="D16" s="14"/>
      <c r="E16" s="38" t="s">
        <v>36</v>
      </c>
      <c r="F16" s="43">
        <f ca="1">ROUND(2*($F$14-$C$15)/$C$16,0)/2+$F$13</f>
        <v>8814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39" t="s">
        <v>53</v>
      </c>
      <c r="F17" s="44">
        <f ca="1">+$C$15+$C$16*$F$16-15018.5-$C$9/24</f>
        <v>45489.94317168156</v>
      </c>
    </row>
    <row r="18" spans="1:19" ht="14.25" thickTop="1" thickBot="1" x14ac:dyDescent="0.25">
      <c r="A18" s="15" t="s">
        <v>5</v>
      </c>
      <c r="B18" s="10"/>
      <c r="C18" s="17">
        <f ca="1">+C15</f>
        <v>56554.121301537758</v>
      </c>
      <c r="D18" s="18">
        <f ca="1">+C16</f>
        <v>0.44859610129458449</v>
      </c>
      <c r="E18" s="38" t="s">
        <v>54</v>
      </c>
      <c r="F18" s="44">
        <f ca="1">+($C$15+$C$16*$F$16)-($C$16/2)-15018.5-$C$9/24</f>
        <v>45489.718873630911</v>
      </c>
    </row>
    <row r="19" spans="1:19" ht="13.5" thickTop="1" x14ac:dyDescent="0.2">
      <c r="A19" s="22" t="s">
        <v>32</v>
      </c>
      <c r="E19" s="23">
        <v>22</v>
      </c>
      <c r="S19">
        <f ca="1">SQRT(SUM(S21:S50)/(COUNT(S21:S50)-1))</f>
        <v>8.7118025448090827E-3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49</v>
      </c>
      <c r="J20" s="7" t="s">
        <v>27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54128.548000000003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1.4181837933157243E-2</v>
      </c>
      <c r="Q21" s="2">
        <f>+C21-15018.5</f>
        <v>39110.048000000003</v>
      </c>
      <c r="S21">
        <f ca="1">+(O21-G21)^2</f>
        <v>2.0112452716233772E-4</v>
      </c>
    </row>
    <row r="22" spans="1:19" x14ac:dyDescent="0.2">
      <c r="A22" s="30" t="s">
        <v>40</v>
      </c>
      <c r="B22" s="31" t="s">
        <v>41</v>
      </c>
      <c r="C22" s="32">
        <v>55536.707999999999</v>
      </c>
      <c r="D22" s="30" t="s">
        <v>42</v>
      </c>
      <c r="E22">
        <f>+(C22-C$7)/C$8</f>
        <v>3139.0102541239326</v>
      </c>
      <c r="F22">
        <f>ROUND(2*E22,0)/2</f>
        <v>3139</v>
      </c>
      <c r="G22">
        <f>+C22-(C$7+F22*C$8)</f>
        <v>4.59999999293359E-3</v>
      </c>
      <c r="I22">
        <f>+G22</f>
        <v>4.59999999293359E-3</v>
      </c>
      <c r="O22">
        <f ca="1">+C$11+C$12*$F22</f>
        <v>1.943801633853267E-3</v>
      </c>
      <c r="Q22" s="2">
        <f>+C22-15018.5</f>
        <v>40518.207999999999</v>
      </c>
      <c r="S22">
        <f ca="1">+(O22-G22)^2</f>
        <v>7.0553897227810008E-6</v>
      </c>
    </row>
    <row r="23" spans="1:19" x14ac:dyDescent="0.2">
      <c r="A23" s="33" t="s">
        <v>43</v>
      </c>
      <c r="B23" s="34" t="s">
        <v>41</v>
      </c>
      <c r="C23" s="33">
        <v>55903.652800000003</v>
      </c>
      <c r="D23" s="33">
        <v>5.0000000000000001E-4</v>
      </c>
      <c r="E23">
        <f>+(C23-C$7)/C$8</f>
        <v>3956.987962550158</v>
      </c>
      <c r="F23">
        <f>ROUND(2*E23,0)/2</f>
        <v>3957</v>
      </c>
      <c r="G23">
        <f>+C23-(C$7+F23*C$8)</f>
        <v>-5.4000000018277206E-3</v>
      </c>
      <c r="I23">
        <f>+G23</f>
        <v>-5.4000000018277206E-3</v>
      </c>
      <c r="O23">
        <f ca="1">+C$11+C$12*$F23</f>
        <v>-1.2453393960386271E-3</v>
      </c>
      <c r="Q23" s="2">
        <f>+C23-15018.5</f>
        <v>40885.152800000003</v>
      </c>
      <c r="S23">
        <f ca="1">+(O23-G23)^2</f>
        <v>1.7261204749295798E-5</v>
      </c>
    </row>
    <row r="24" spans="1:19" x14ac:dyDescent="0.2">
      <c r="A24" s="35" t="s">
        <v>50</v>
      </c>
      <c r="B24" s="36" t="s">
        <v>41</v>
      </c>
      <c r="C24" s="35">
        <v>56554.122799999997</v>
      </c>
      <c r="D24" s="35">
        <v>1E-4</v>
      </c>
      <c r="E24">
        <f>+(C24-C$7)/C$8</f>
        <v>5406.9879625501444</v>
      </c>
      <c r="F24">
        <f>ROUND(2*E24,0)/2</f>
        <v>5407</v>
      </c>
      <c r="G24">
        <f>+C24-(C$7+F24*C$8)</f>
        <v>-5.4000000018277206E-3</v>
      </c>
      <c r="I24">
        <f>+G24</f>
        <v>-5.4000000018277206E-3</v>
      </c>
      <c r="O24">
        <f ca="1">+C$11+C$12*$F24</f>
        <v>-6.8984622485364824E-3</v>
      </c>
      <c r="Q24" s="2">
        <f>+C24-15018.5</f>
        <v>41535.622799999997</v>
      </c>
      <c r="S24">
        <f ca="1">+(O24-G24)^2</f>
        <v>2.2453891048114703E-6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2024-07-16T04:49:28Z</dcterms:modified>
</cp:coreProperties>
</file>