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A26E40F-D2E5-45E1-A9DB-617A0297C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F14" i="1"/>
  <c r="E24" i="1"/>
  <c r="F24" i="1"/>
  <c r="G24" i="1" s="1"/>
  <c r="K24" i="1" s="1"/>
  <c r="E25" i="1"/>
  <c r="F25" i="1" s="1"/>
  <c r="G25" i="1" s="1"/>
  <c r="K25" i="1" s="1"/>
  <c r="E27" i="1"/>
  <c r="F27" i="1" s="1"/>
  <c r="G27" i="1" s="1"/>
  <c r="K27" i="1" s="1"/>
  <c r="E28" i="1"/>
  <c r="F28" i="1" s="1"/>
  <c r="G28" i="1" s="1"/>
  <c r="K28" i="1" s="1"/>
  <c r="E26" i="1"/>
  <c r="F26" i="1" s="1"/>
  <c r="G26" i="1" s="1"/>
  <c r="K26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3" i="1"/>
  <c r="F33" i="1" s="1"/>
  <c r="G33" i="1" s="1"/>
  <c r="K33" i="1" s="1"/>
  <c r="E34" i="1"/>
  <c r="F34" i="1" s="1"/>
  <c r="G34" i="1" s="1"/>
  <c r="K34" i="1" s="1"/>
  <c r="E35" i="1"/>
  <c r="F35" i="1" s="1"/>
  <c r="G35" i="1" s="1"/>
  <c r="K35" i="1" s="1"/>
  <c r="E32" i="1"/>
  <c r="F32" i="1" s="1"/>
  <c r="G32" i="1" s="1"/>
  <c r="K32" i="1" s="1"/>
  <c r="Q24" i="1"/>
  <c r="Q25" i="1"/>
  <c r="Q27" i="1"/>
  <c r="Q28" i="1"/>
  <c r="Q26" i="1"/>
  <c r="Q29" i="1"/>
  <c r="Q30" i="1"/>
  <c r="Q31" i="1"/>
  <c r="Q33" i="1"/>
  <c r="Q34" i="1"/>
  <c r="Q35" i="1"/>
  <c r="Q32" i="1"/>
  <c r="E23" i="1"/>
  <c r="F23" i="1" s="1"/>
  <c r="G23" i="1" s="1"/>
  <c r="I23" i="1" s="1"/>
  <c r="C9" i="1"/>
  <c r="D9" i="1"/>
  <c r="Q23" i="1"/>
  <c r="E22" i="1"/>
  <c r="F22" i="1" s="1"/>
  <c r="G22" i="1" s="1"/>
  <c r="I22" i="1" s="1"/>
  <c r="C17" i="1"/>
  <c r="Q22" i="1"/>
  <c r="C11" i="1"/>
  <c r="C12" i="1"/>
  <c r="O21" i="1" l="1"/>
  <c r="F15" i="1"/>
  <c r="O29" i="1"/>
  <c r="O22" i="1"/>
  <c r="O28" i="1"/>
  <c r="O33" i="1"/>
  <c r="O31" i="1"/>
  <c r="O25" i="1"/>
  <c r="O32" i="1"/>
  <c r="O27" i="1"/>
  <c r="O26" i="1"/>
  <c r="O34" i="1"/>
  <c r="O35" i="1"/>
  <c r="O24" i="1"/>
  <c r="C15" i="1"/>
  <c r="O23" i="1"/>
  <c r="O30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<sst xmlns="http://schemas.openxmlformats.org/spreadsheetml/2006/main" count="95" uniqueCount="60">
  <si>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</si>
  <si>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</si>
  <si>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</si>
  <si>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</si>
  <si>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</si>
  <si>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</si>
  <si>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</si>
  <si>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</si>
  <si>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</si>
  <si>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</si>
  <si>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</si>
  <si>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</si>
  <si>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</si>
  <si>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</si>
  <si>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</si>
  <si>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</si>
  <si>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</si>
  <si>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</si>
  <si>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</si>
  <si>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</si>
  <si>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</si>
  <si>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</si>
  <si>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</si>
  <si>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</si>
  <si>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</si>
  <si>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</si>
  <si>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</si>
  <si>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</si>
  <si>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</si>
  <si>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</si>
  <si>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</si>
  <si>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</si>
  <si>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</si>
  <si>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</si>
  <si>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</si>
  <si>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</si>
  <si>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</si>
  <si>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GR Cet</t>
  </si>
  <si>
    <t>GR Cet / GSC 5849-2185</t>
  </si>
  <si>
    <t>EW</t>
  </si>
  <si>
    <t>G5849-2185</t>
  </si>
  <si>
    <t>BRNO</t>
  </si>
  <si>
    <t>OEJV 0155</t>
  </si>
  <si>
    <t>I</t>
  </si>
  <si>
    <t>0,0100</t>
  </si>
  <si>
    <t>VSB 067</t>
  </si>
  <si>
    <t>V</t>
  </si>
  <si>
    <t>Ic</t>
  </si>
  <si>
    <t>II</t>
  </si>
  <si>
    <t>B</t>
  </si>
  <si>
    <t>VSB 069</t>
  </si>
  <si>
    <t>U</t>
  </si>
  <si>
    <t>vis</t>
  </si>
  <si>
    <t>PE</t>
  </si>
  <si>
    <t>CCD</t>
  </si>
  <si>
    <t xml:space="preserve">Mag </t>
  </si>
  <si>
    <t>Next ToM-P</t>
  </si>
  <si>
    <t>Next ToM-S</t>
  </si>
  <si>
    <t>11.21-11.59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</si>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</sst>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5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22" fontId="19" fillId="0" borderId="12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Cet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4498</c:v>
                </c:pt>
                <c:pt idx="3">
                  <c:v>14169</c:v>
                </c:pt>
                <c:pt idx="4">
                  <c:v>14169</c:v>
                </c:pt>
                <c:pt idx="5">
                  <c:v>14189.5</c:v>
                </c:pt>
                <c:pt idx="6">
                  <c:v>14189.5</c:v>
                </c:pt>
                <c:pt idx="7">
                  <c:v>14189.5</c:v>
                </c:pt>
                <c:pt idx="8">
                  <c:v>14777</c:v>
                </c:pt>
                <c:pt idx="9">
                  <c:v>14777</c:v>
                </c:pt>
                <c:pt idx="10">
                  <c:v>14777</c:v>
                </c:pt>
                <c:pt idx="11">
                  <c:v>14777</c:v>
                </c:pt>
                <c:pt idx="12">
                  <c:v>14779</c:v>
                </c:pt>
                <c:pt idx="13">
                  <c:v>14779</c:v>
                </c:pt>
                <c:pt idx="14">
                  <c:v>14779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3E-4888-BAB7-30AB20535A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4498</c:v>
                </c:pt>
                <c:pt idx="3">
                  <c:v>14169</c:v>
                </c:pt>
                <c:pt idx="4">
                  <c:v>14169</c:v>
                </c:pt>
                <c:pt idx="5">
                  <c:v>14189.5</c:v>
                </c:pt>
                <c:pt idx="6">
                  <c:v>14189.5</c:v>
                </c:pt>
                <c:pt idx="7">
                  <c:v>14189.5</c:v>
                </c:pt>
                <c:pt idx="8">
                  <c:v>14777</c:v>
                </c:pt>
                <c:pt idx="9">
                  <c:v>14777</c:v>
                </c:pt>
                <c:pt idx="10">
                  <c:v>14777</c:v>
                </c:pt>
                <c:pt idx="11">
                  <c:v>14777</c:v>
                </c:pt>
                <c:pt idx="12">
                  <c:v>14779</c:v>
                </c:pt>
                <c:pt idx="13">
                  <c:v>14779</c:v>
                </c:pt>
                <c:pt idx="14">
                  <c:v>14779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7.5716799910878763E-3</c:v>
                </c:pt>
                <c:pt idx="2">
                  <c:v>-8.6112000280991197E-4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3E-4888-BAB7-30AB20535A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4498</c:v>
                </c:pt>
                <c:pt idx="3">
                  <c:v>14169</c:v>
                </c:pt>
                <c:pt idx="4">
                  <c:v>14169</c:v>
                </c:pt>
                <c:pt idx="5">
                  <c:v>14189.5</c:v>
                </c:pt>
                <c:pt idx="6">
                  <c:v>14189.5</c:v>
                </c:pt>
                <c:pt idx="7">
                  <c:v>14189.5</c:v>
                </c:pt>
                <c:pt idx="8">
                  <c:v>14777</c:v>
                </c:pt>
                <c:pt idx="9">
                  <c:v>14777</c:v>
                </c:pt>
                <c:pt idx="10">
                  <c:v>14777</c:v>
                </c:pt>
                <c:pt idx="11">
                  <c:v>14777</c:v>
                </c:pt>
                <c:pt idx="12">
                  <c:v>14779</c:v>
                </c:pt>
                <c:pt idx="13">
                  <c:v>14779</c:v>
                </c:pt>
                <c:pt idx="14">
                  <c:v>14779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3E-4888-BAB7-30AB20535A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4498</c:v>
                </c:pt>
                <c:pt idx="3">
                  <c:v>14169</c:v>
                </c:pt>
                <c:pt idx="4">
                  <c:v>14169</c:v>
                </c:pt>
                <c:pt idx="5">
                  <c:v>14189.5</c:v>
                </c:pt>
                <c:pt idx="6">
                  <c:v>14189.5</c:v>
                </c:pt>
                <c:pt idx="7">
                  <c:v>14189.5</c:v>
                </c:pt>
                <c:pt idx="8">
                  <c:v>14777</c:v>
                </c:pt>
                <c:pt idx="9">
                  <c:v>14777</c:v>
                </c:pt>
                <c:pt idx="10">
                  <c:v>14777</c:v>
                </c:pt>
                <c:pt idx="11">
                  <c:v>14777</c:v>
                </c:pt>
                <c:pt idx="12">
                  <c:v>14779</c:v>
                </c:pt>
                <c:pt idx="13">
                  <c:v>14779</c:v>
                </c:pt>
                <c:pt idx="14">
                  <c:v>14779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-2.9955359997984488E-2</c:v>
                </c:pt>
                <c:pt idx="4">
                  <c:v>-2.0955359999788925E-2</c:v>
                </c:pt>
                <c:pt idx="5">
                  <c:v>-3.8148879997606855E-2</c:v>
                </c:pt>
                <c:pt idx="6">
                  <c:v>-3.0048879998503253E-2</c:v>
                </c:pt>
                <c:pt idx="7">
                  <c:v>-2.8748880002240185E-2</c:v>
                </c:pt>
                <c:pt idx="8">
                  <c:v>-4.309488000581041E-2</c:v>
                </c:pt>
                <c:pt idx="9">
                  <c:v>-4.1094880005402956E-2</c:v>
                </c:pt>
                <c:pt idx="10">
                  <c:v>-3.9794880009139888E-2</c:v>
                </c:pt>
                <c:pt idx="11">
                  <c:v>-3.489488000923302E-2</c:v>
                </c:pt>
                <c:pt idx="12">
                  <c:v>-3.711376000137534E-2</c:v>
                </c:pt>
                <c:pt idx="13">
                  <c:v>-3.6213760002283379E-2</c:v>
                </c:pt>
                <c:pt idx="14">
                  <c:v>-3.6213760002283379E-2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3E-4888-BAB7-30AB20535A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4498</c:v>
                </c:pt>
                <c:pt idx="3">
                  <c:v>14169</c:v>
                </c:pt>
                <c:pt idx="4">
                  <c:v>14169</c:v>
                </c:pt>
                <c:pt idx="5">
                  <c:v>14189.5</c:v>
                </c:pt>
                <c:pt idx="6">
                  <c:v>14189.5</c:v>
                </c:pt>
                <c:pt idx="7">
                  <c:v>14189.5</c:v>
                </c:pt>
                <c:pt idx="8">
                  <c:v>14777</c:v>
                </c:pt>
                <c:pt idx="9">
                  <c:v>14777</c:v>
                </c:pt>
                <c:pt idx="10">
                  <c:v>14777</c:v>
                </c:pt>
                <c:pt idx="11">
                  <c:v>14777</c:v>
                </c:pt>
                <c:pt idx="12">
                  <c:v>14779</c:v>
                </c:pt>
                <c:pt idx="13">
                  <c:v>14779</c:v>
                </c:pt>
                <c:pt idx="14">
                  <c:v>14779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3E-4888-BAB7-30AB20535A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4498</c:v>
                </c:pt>
                <c:pt idx="3">
                  <c:v>14169</c:v>
                </c:pt>
                <c:pt idx="4">
                  <c:v>14169</c:v>
                </c:pt>
                <c:pt idx="5">
                  <c:v>14189.5</c:v>
                </c:pt>
                <c:pt idx="6">
                  <c:v>14189.5</c:v>
                </c:pt>
                <c:pt idx="7">
                  <c:v>14189.5</c:v>
                </c:pt>
                <c:pt idx="8">
                  <c:v>14777</c:v>
                </c:pt>
                <c:pt idx="9">
                  <c:v>14777</c:v>
                </c:pt>
                <c:pt idx="10">
                  <c:v>14777</c:v>
                </c:pt>
                <c:pt idx="11">
                  <c:v>14777</c:v>
                </c:pt>
                <c:pt idx="12">
                  <c:v>14779</c:v>
                </c:pt>
                <c:pt idx="13">
                  <c:v>14779</c:v>
                </c:pt>
                <c:pt idx="14">
                  <c:v>14779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3E-4888-BAB7-30AB20535A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4498</c:v>
                </c:pt>
                <c:pt idx="3">
                  <c:v>14169</c:v>
                </c:pt>
                <c:pt idx="4">
                  <c:v>14169</c:v>
                </c:pt>
                <c:pt idx="5">
                  <c:v>14189.5</c:v>
                </c:pt>
                <c:pt idx="6">
                  <c:v>14189.5</c:v>
                </c:pt>
                <c:pt idx="7">
                  <c:v>14189.5</c:v>
                </c:pt>
                <c:pt idx="8">
                  <c:v>14777</c:v>
                </c:pt>
                <c:pt idx="9">
                  <c:v>14777</c:v>
                </c:pt>
                <c:pt idx="10">
                  <c:v>14777</c:v>
                </c:pt>
                <c:pt idx="11">
                  <c:v>14777</c:v>
                </c:pt>
                <c:pt idx="12">
                  <c:v>14779</c:v>
                </c:pt>
                <c:pt idx="13">
                  <c:v>14779</c:v>
                </c:pt>
                <c:pt idx="14">
                  <c:v>14779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3E-4888-BAB7-30AB20535A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4498</c:v>
                </c:pt>
                <c:pt idx="3">
                  <c:v>14169</c:v>
                </c:pt>
                <c:pt idx="4">
                  <c:v>14169</c:v>
                </c:pt>
                <c:pt idx="5">
                  <c:v>14189.5</c:v>
                </c:pt>
                <c:pt idx="6">
                  <c:v>14189.5</c:v>
                </c:pt>
                <c:pt idx="7">
                  <c:v>14189.5</c:v>
                </c:pt>
                <c:pt idx="8">
                  <c:v>14777</c:v>
                </c:pt>
                <c:pt idx="9">
                  <c:v>14777</c:v>
                </c:pt>
                <c:pt idx="10">
                  <c:v>14777</c:v>
                </c:pt>
                <c:pt idx="11">
                  <c:v>14777</c:v>
                </c:pt>
                <c:pt idx="12">
                  <c:v>14779</c:v>
                </c:pt>
                <c:pt idx="13">
                  <c:v>14779</c:v>
                </c:pt>
                <c:pt idx="14">
                  <c:v>14779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6.1555780687246285E-3</c:v>
                </c:pt>
                <c:pt idx="1">
                  <c:v>6.1471593783891691E-3</c:v>
                </c:pt>
                <c:pt idx="2">
                  <c:v>-6.4668449742406493E-3</c:v>
                </c:pt>
                <c:pt idx="3">
                  <c:v>-3.3605896385649536E-2</c:v>
                </c:pt>
                <c:pt idx="4">
                  <c:v>-3.3605896385649536E-2</c:v>
                </c:pt>
                <c:pt idx="5">
                  <c:v>-3.3663424102941847E-2</c:v>
                </c:pt>
                <c:pt idx="6">
                  <c:v>-3.3663424102941847E-2</c:v>
                </c:pt>
                <c:pt idx="7">
                  <c:v>-3.3663424102941847E-2</c:v>
                </c:pt>
                <c:pt idx="8">
                  <c:v>-3.5312084293635956E-2</c:v>
                </c:pt>
                <c:pt idx="9">
                  <c:v>-3.5312084293635956E-2</c:v>
                </c:pt>
                <c:pt idx="10">
                  <c:v>-3.5312084293635956E-2</c:v>
                </c:pt>
                <c:pt idx="11">
                  <c:v>-3.5312084293635956E-2</c:v>
                </c:pt>
                <c:pt idx="12">
                  <c:v>-3.5317696753859595E-2</c:v>
                </c:pt>
                <c:pt idx="13">
                  <c:v>-3.5317696753859595E-2</c:v>
                </c:pt>
                <c:pt idx="14">
                  <c:v>-3.5317696753859595E-2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3E-4888-BAB7-30AB20535AA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4498</c:v>
                </c:pt>
                <c:pt idx="3">
                  <c:v>14169</c:v>
                </c:pt>
                <c:pt idx="4">
                  <c:v>14169</c:v>
                </c:pt>
                <c:pt idx="5">
                  <c:v>14189.5</c:v>
                </c:pt>
                <c:pt idx="6">
                  <c:v>14189.5</c:v>
                </c:pt>
                <c:pt idx="7">
                  <c:v>14189.5</c:v>
                </c:pt>
                <c:pt idx="8">
                  <c:v>14777</c:v>
                </c:pt>
                <c:pt idx="9">
                  <c:v>14777</c:v>
                </c:pt>
                <c:pt idx="10">
                  <c:v>14777</c:v>
                </c:pt>
                <c:pt idx="11">
                  <c:v>14777</c:v>
                </c:pt>
                <c:pt idx="12">
                  <c:v>14779</c:v>
                </c:pt>
                <c:pt idx="13">
                  <c:v>14779</c:v>
                </c:pt>
                <c:pt idx="14">
                  <c:v>14779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3E-4888-BAB7-30AB20535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737608"/>
        <c:axId val="1"/>
      </c:scatterChart>
      <c:valAx>
        <c:axId val="410737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0737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A902046-8530-D6A4-910E-88907AB2A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ht="12.95" customHeight="1" x14ac:dyDescent="0.2">
      <c r="A2" t="s">
        <v>23</v>
      </c>
      <c r="B2" t="s">
        <v>39</v>
      </c>
      <c r="C2" s="3"/>
      <c r="D2" s="3"/>
      <c r="E2" t="s">
        <v>37</v>
      </c>
      <c r="F2" t="s">
        <v>40</v>
      </c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26" t="s">
        <v>36</v>
      </c>
      <c r="D4" s="27" t="s">
        <v>36</v>
      </c>
    </row>
    <row r="5" spans="1:6" ht="12.95" customHeight="1" thickTop="1" x14ac:dyDescent="0.2">
      <c r="A5" s="9" t="s">
        <v>28</v>
      </c>
      <c r="B5" s="10"/>
      <c r="C5" s="11">
        <v>-9.5</v>
      </c>
      <c r="D5" s="10" t="s">
        <v>29</v>
      </c>
    </row>
    <row r="6" spans="1:6" ht="12.95" customHeight="1" x14ac:dyDescent="0.2">
      <c r="A6" s="5" t="s">
        <v>1</v>
      </c>
      <c r="E6" s="39" t="s">
        <v>41</v>
      </c>
    </row>
    <row r="7" spans="1:6" ht="12.95" customHeight="1" x14ac:dyDescent="0.2">
      <c r="A7" t="s">
        <v>2</v>
      </c>
      <c r="C7" s="38">
        <v>51868.031000000003</v>
      </c>
      <c r="D7" s="28" t="s">
        <v>59</v>
      </c>
      <c r="E7" s="40">
        <v>51869.504999999997</v>
      </c>
    </row>
    <row r="8" spans="1:6" ht="12.95" customHeight="1" x14ac:dyDescent="0.2">
      <c r="A8" t="s">
        <v>3</v>
      </c>
      <c r="C8" s="38">
        <v>0.48880943999999998</v>
      </c>
      <c r="D8" s="28" t="s">
        <v>59</v>
      </c>
      <c r="E8" s="41">
        <v>0.48881000000000002</v>
      </c>
    </row>
    <row r="9" spans="1:6" ht="12.95" customHeight="1" x14ac:dyDescent="0.2">
      <c r="A9" s="23" t="s">
        <v>31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6" ht="12.95" customHeight="1" x14ac:dyDescent="0.2">
      <c r="A11" s="10" t="s">
        <v>15</v>
      </c>
      <c r="B11" s="10"/>
      <c r="C11" s="20">
        <f ca="1">INTERCEPT(INDIRECT($D$9):G992,INDIRECT($C$9):F992)</f>
        <v>6.1555780687246285E-3</v>
      </c>
      <c r="D11" s="3"/>
      <c r="E11" s="10"/>
    </row>
    <row r="12" spans="1:6" ht="12.95" customHeight="1" x14ac:dyDescent="0.2">
      <c r="A12" s="10" t="s">
        <v>16</v>
      </c>
      <c r="B12" s="10"/>
      <c r="C12" s="20">
        <f ca="1">SLOPE(INDIRECT($D$9):G992,INDIRECT($C$9):F992)</f>
        <v>-2.8062301118197593E-6</v>
      </c>
      <c r="D12" s="3"/>
      <c r="E12" s="42" t="s">
        <v>55</v>
      </c>
      <c r="F12" s="43" t="s">
        <v>58</v>
      </c>
    </row>
    <row r="13" spans="1:6" ht="12.95" customHeight="1" x14ac:dyDescent="0.2">
      <c r="A13" s="10" t="s">
        <v>18</v>
      </c>
      <c r="B13" s="10"/>
      <c r="C13" s="3" t="s">
        <v>13</v>
      </c>
      <c r="E13" s="44" t="s">
        <v>33</v>
      </c>
      <c r="F13" s="45">
        <v>1</v>
      </c>
    </row>
    <row r="14" spans="1:6" ht="12.95" customHeight="1" x14ac:dyDescent="0.2">
      <c r="A14" s="10"/>
      <c r="B14" s="10"/>
      <c r="C14" s="10"/>
      <c r="E14" s="44" t="s">
        <v>30</v>
      </c>
      <c r="F14" s="46">
        <f ca="1">NOW()+15018.5+$C$5/24</f>
        <v>60507.709703124994</v>
      </c>
    </row>
    <row r="15" spans="1:6" ht="12.95" customHeight="1" x14ac:dyDescent="0.2">
      <c r="A15" s="12" t="s">
        <v>17</v>
      </c>
      <c r="B15" s="10"/>
      <c r="C15" s="13">
        <f ca="1">(C7+C11)+(C8+C12)*INT(MAX(F21:F3533))</f>
        <v>59092.110396063246</v>
      </c>
      <c r="E15" s="44" t="s">
        <v>34</v>
      </c>
      <c r="F15" s="46">
        <f ca="1">ROUND(2*($F$14-$C$7)/$C$8,0)/2+$F$13</f>
        <v>17676</v>
      </c>
    </row>
    <row r="16" spans="1:6" ht="12.95" customHeight="1" x14ac:dyDescent="0.2">
      <c r="A16" s="15" t="s">
        <v>4</v>
      </c>
      <c r="B16" s="10"/>
      <c r="C16" s="16">
        <f ca="1">+C8+C12</f>
        <v>0.48880663376988814</v>
      </c>
      <c r="E16" s="44" t="s">
        <v>35</v>
      </c>
      <c r="F16" s="46">
        <f ca="1">ROUND(2*($F$14-$C$15)/$C$16,0)/2+$F$13</f>
        <v>2897</v>
      </c>
    </row>
    <row r="17" spans="1:18" ht="12.95" customHeight="1" thickBot="1" x14ac:dyDescent="0.25">
      <c r="A17" s="14" t="s">
        <v>27</v>
      </c>
      <c r="B17" s="10"/>
      <c r="C17" s="10">
        <f>COUNT(C21:C2191)</f>
        <v>15</v>
      </c>
      <c r="E17" s="44" t="s">
        <v>56</v>
      </c>
      <c r="F17" s="47">
        <f ca="1">+$C$15+$C$16*$F$16-15018.5-$C$5/24</f>
        <v>45490.079047427949</v>
      </c>
    </row>
    <row r="18" spans="1:18" ht="12.95" customHeight="1" thickTop="1" thickBot="1" x14ac:dyDescent="0.25">
      <c r="A18" s="15" t="s">
        <v>5</v>
      </c>
      <c r="B18" s="10"/>
      <c r="C18" s="18">
        <f ca="1">+C15</f>
        <v>59092.110396063246</v>
      </c>
      <c r="D18" s="19">
        <f ca="1">+C16</f>
        <v>0.48880663376988814</v>
      </c>
      <c r="E18" s="49" t="s">
        <v>57</v>
      </c>
      <c r="F18" s="48">
        <f ca="1">+($C$15+$C$16*$F$16)-($C$16/2)-15018.5-$C$5/24</f>
        <v>45489.834644111063</v>
      </c>
    </row>
    <row r="19" spans="1:18" ht="12.95" customHeight="1" thickTop="1" x14ac:dyDescent="0.2">
      <c r="E19" s="14"/>
      <c r="F19" s="17"/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59</v>
      </c>
      <c r="I20" s="7" t="s">
        <v>52</v>
      </c>
      <c r="J20" s="7" t="s">
        <v>53</v>
      </c>
      <c r="K20" s="7" t="s">
        <v>54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32</v>
      </c>
    </row>
    <row r="21" spans="1:18" ht="12.95" customHeight="1" x14ac:dyDescent="0.2">
      <c r="A21" t="s">
        <v>59</v>
      </c>
      <c r="C21" s="8">
        <v>51868.031000000003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6.1555780687246285E-3</v>
      </c>
      <c r="Q21" s="2">
        <f>+C21-15018.5</f>
        <v>36849.531000000003</v>
      </c>
    </row>
    <row r="22" spans="1:18" ht="12.95" customHeight="1" x14ac:dyDescent="0.2">
      <c r="A22" t="s">
        <v>41</v>
      </c>
      <c r="C22" s="8">
        <v>51869.504999999997</v>
      </c>
      <c r="D22" s="8" t="s">
        <v>13</v>
      </c>
      <c r="E22">
        <f>+(C22-C$7)/C$8</f>
        <v>3.0154900445349484</v>
      </c>
      <c r="F22">
        <f>ROUND(2*E22,0)/2</f>
        <v>3</v>
      </c>
      <c r="G22">
        <f>+C22-(C$7+F22*C$8)</f>
        <v>7.5716799910878763E-3</v>
      </c>
      <c r="I22">
        <f>+G22</f>
        <v>7.5716799910878763E-3</v>
      </c>
      <c r="O22">
        <f ca="1">+C$11+C$12*$F22</f>
        <v>6.1471593783891691E-3</v>
      </c>
      <c r="Q22" s="2">
        <f>+C22-15018.5</f>
        <v>36851.004999999997</v>
      </c>
    </row>
    <row r="23" spans="1:18" ht="12.95" customHeight="1" x14ac:dyDescent="0.2">
      <c r="A23" s="29" t="s">
        <v>42</v>
      </c>
      <c r="B23" s="30" t="s">
        <v>43</v>
      </c>
      <c r="C23" s="31">
        <v>54066.695</v>
      </c>
      <c r="D23" s="29" t="s">
        <v>44</v>
      </c>
      <c r="E23">
        <f>+(C23-C$7)/C$8</f>
        <v>4497.9982383318884</v>
      </c>
      <c r="F23">
        <f>ROUND(2*E23,0)/2</f>
        <v>4498</v>
      </c>
      <c r="G23">
        <f>+C23-(C$7+F23*C$8)</f>
        <v>-8.6112000280991197E-4</v>
      </c>
      <c r="I23">
        <f>+G23</f>
        <v>-8.6112000280991197E-4</v>
      </c>
      <c r="O23">
        <f ca="1">+C$11+C$12*$F23</f>
        <v>-6.4668449742406493E-3</v>
      </c>
      <c r="Q23" s="2">
        <f>+C23-15018.5</f>
        <v>39048.195</v>
      </c>
    </row>
    <row r="24" spans="1:18" ht="12.95" customHeight="1" x14ac:dyDescent="0.2">
      <c r="A24" s="32" t="s">
        <v>45</v>
      </c>
      <c r="B24" s="33" t="s">
        <v>43</v>
      </c>
      <c r="C24" s="34">
        <v>58793.942000000003</v>
      </c>
      <c r="D24" s="34" t="s">
        <v>46</v>
      </c>
      <c r="E24">
        <f>+(C24-C$7)/C$8</f>
        <v>14168.9387177138</v>
      </c>
      <c r="F24">
        <f>ROUND(2*E24,0)/2</f>
        <v>14169</v>
      </c>
      <c r="G24">
        <f>+C24-(C$7+F24*C$8)</f>
        <v>-2.9955359997984488E-2</v>
      </c>
      <c r="K24">
        <f>+G24</f>
        <v>-2.9955359997984488E-2</v>
      </c>
      <c r="O24">
        <f ca="1">+C$11+C$12*$F24</f>
        <v>-3.3605896385649536E-2</v>
      </c>
      <c r="Q24" s="2">
        <f>+C24-15018.5</f>
        <v>43775.442000000003</v>
      </c>
    </row>
    <row r="25" spans="1:18" ht="12.95" customHeight="1" x14ac:dyDescent="0.2">
      <c r="A25" s="32" t="s">
        <v>45</v>
      </c>
      <c r="B25" s="33" t="s">
        <v>43</v>
      </c>
      <c r="C25" s="34">
        <v>58793.951000000001</v>
      </c>
      <c r="D25" s="34" t="s">
        <v>47</v>
      </c>
      <c r="E25">
        <f>+(C25-C$7)/C$8</f>
        <v>14168.957129796836</v>
      </c>
      <c r="F25">
        <f>ROUND(2*E25,0)/2</f>
        <v>14169</v>
      </c>
      <c r="G25">
        <f>+C25-(C$7+F25*C$8)</f>
        <v>-2.0955359999788925E-2</v>
      </c>
      <c r="K25">
        <f>+G25</f>
        <v>-2.0955359999788925E-2</v>
      </c>
      <c r="O25">
        <f ca="1">+C$11+C$12*$F25</f>
        <v>-3.3605896385649536E-2</v>
      </c>
      <c r="Q25" s="2">
        <f>+C25-15018.5</f>
        <v>43775.451000000001</v>
      </c>
    </row>
    <row r="26" spans="1:18" ht="12.95" customHeight="1" x14ac:dyDescent="0.2">
      <c r="A26" s="32" t="s">
        <v>45</v>
      </c>
      <c r="B26" s="33" t="s">
        <v>48</v>
      </c>
      <c r="C26" s="34">
        <v>58803.954400000002</v>
      </c>
      <c r="D26" s="34" t="s">
        <v>49</v>
      </c>
      <c r="E26">
        <f>+(C26-C$7)/C$8</f>
        <v>14189.421955517062</v>
      </c>
      <c r="F26">
        <f>ROUND(2*E26,0)/2</f>
        <v>14189.5</v>
      </c>
      <c r="G26">
        <f>+C26-(C$7+F26*C$8)</f>
        <v>-3.8148879997606855E-2</v>
      </c>
      <c r="K26">
        <f>+G26</f>
        <v>-3.8148879997606855E-2</v>
      </c>
      <c r="O26">
        <f ca="1">+C$11+C$12*$F26</f>
        <v>-3.3663424102941847E-2</v>
      </c>
      <c r="Q26" s="2">
        <f>+C26-15018.5</f>
        <v>43785.454400000002</v>
      </c>
    </row>
    <row r="27" spans="1:18" ht="12.95" customHeight="1" x14ac:dyDescent="0.2">
      <c r="A27" s="32" t="s">
        <v>45</v>
      </c>
      <c r="B27" s="33" t="s">
        <v>48</v>
      </c>
      <c r="C27" s="34">
        <v>58803.962500000001</v>
      </c>
      <c r="D27" s="34" t="s">
        <v>46</v>
      </c>
      <c r="E27">
        <f>+(C27-C$7)/C$8</f>
        <v>14189.438526391796</v>
      </c>
      <c r="F27">
        <f>ROUND(2*E27,0)/2</f>
        <v>14189.5</v>
      </c>
      <c r="G27">
        <f>+C27-(C$7+F27*C$8)</f>
        <v>-3.0048879998503253E-2</v>
      </c>
      <c r="K27">
        <f>+G27</f>
        <v>-3.0048879998503253E-2</v>
      </c>
      <c r="O27">
        <f ca="1">+C$11+C$12*$F27</f>
        <v>-3.3663424102941847E-2</v>
      </c>
      <c r="Q27" s="2">
        <f>+C27-15018.5</f>
        <v>43785.462500000001</v>
      </c>
    </row>
    <row r="28" spans="1:18" ht="12.95" customHeight="1" x14ac:dyDescent="0.2">
      <c r="A28" s="32" t="s">
        <v>45</v>
      </c>
      <c r="B28" s="33" t="s">
        <v>48</v>
      </c>
      <c r="C28" s="34">
        <v>58803.963799999998</v>
      </c>
      <c r="D28" s="34" t="s">
        <v>47</v>
      </c>
      <c r="E28">
        <f>+(C28-C$7)/C$8</f>
        <v>14189.441185914895</v>
      </c>
      <c r="F28">
        <f>ROUND(2*E28,0)/2</f>
        <v>14189.5</v>
      </c>
      <c r="G28">
        <f>+C28-(C$7+F28*C$8)</f>
        <v>-2.8748880002240185E-2</v>
      </c>
      <c r="K28">
        <f>+G28</f>
        <v>-2.8748880002240185E-2</v>
      </c>
      <c r="O28">
        <f ca="1">+C$11+C$12*$F28</f>
        <v>-3.3663424102941847E-2</v>
      </c>
      <c r="Q28" s="2">
        <f>+C28-15018.5</f>
        <v>43785.463799999998</v>
      </c>
    </row>
    <row r="29" spans="1:18" ht="12.95" customHeight="1" x14ac:dyDescent="0.2">
      <c r="A29" s="35" t="s">
        <v>50</v>
      </c>
      <c r="B29" s="36" t="s">
        <v>43</v>
      </c>
      <c r="C29" s="37">
        <v>59091.125</v>
      </c>
      <c r="D29" s="37" t="s">
        <v>47</v>
      </c>
      <c r="E29">
        <f>+(C29-C$7)/C$8</f>
        <v>14776.911837054533</v>
      </c>
      <c r="F29">
        <f>ROUND(2*E29,0)/2</f>
        <v>14777</v>
      </c>
      <c r="G29">
        <f>+C29-(C$7+F29*C$8)</f>
        <v>-4.309488000581041E-2</v>
      </c>
      <c r="K29">
        <f>+G29</f>
        <v>-4.309488000581041E-2</v>
      </c>
      <c r="O29">
        <f ca="1">+C$11+C$12*$F29</f>
        <v>-3.5312084293635956E-2</v>
      </c>
      <c r="Q29" s="2">
        <f>+C29-15018.5</f>
        <v>44072.625</v>
      </c>
    </row>
    <row r="30" spans="1:18" ht="12.95" customHeight="1" x14ac:dyDescent="0.2">
      <c r="A30" s="35" t="s">
        <v>50</v>
      </c>
      <c r="B30" s="36" t="s">
        <v>43</v>
      </c>
      <c r="C30" s="37">
        <v>59091.127</v>
      </c>
      <c r="D30" s="37" t="s">
        <v>51</v>
      </c>
      <c r="E30">
        <f>+(C30-C$7)/C$8</f>
        <v>14776.915928628543</v>
      </c>
      <c r="F30">
        <f>ROUND(2*E30,0)/2</f>
        <v>14777</v>
      </c>
      <c r="G30">
        <f>+C30-(C$7+F30*C$8)</f>
        <v>-4.1094880005402956E-2</v>
      </c>
      <c r="K30">
        <f>+G30</f>
        <v>-4.1094880005402956E-2</v>
      </c>
      <c r="O30">
        <f ca="1">+C$11+C$12*$F30</f>
        <v>-3.5312084293635956E-2</v>
      </c>
      <c r="Q30" s="2">
        <f>+C30-15018.5</f>
        <v>44072.627</v>
      </c>
    </row>
    <row r="31" spans="1:18" ht="12.95" customHeight="1" x14ac:dyDescent="0.2">
      <c r="A31" s="35" t="s">
        <v>50</v>
      </c>
      <c r="B31" s="36" t="s">
        <v>43</v>
      </c>
      <c r="C31" s="37">
        <v>59091.128299999997</v>
      </c>
      <c r="D31" s="37" t="s">
        <v>46</v>
      </c>
      <c r="E31">
        <f>+(C31-C$7)/C$8</f>
        <v>14776.918588151641</v>
      </c>
      <c r="F31">
        <f>ROUND(2*E31,0)/2</f>
        <v>14777</v>
      </c>
      <c r="G31">
        <f>+C31-(C$7+F31*C$8)</f>
        <v>-3.9794880009139888E-2</v>
      </c>
      <c r="K31">
        <f>+G31</f>
        <v>-3.9794880009139888E-2</v>
      </c>
      <c r="O31">
        <f ca="1">+C$11+C$12*$F31</f>
        <v>-3.5312084293635956E-2</v>
      </c>
      <c r="Q31" s="2">
        <f>+C31-15018.5</f>
        <v>44072.628299999997</v>
      </c>
    </row>
    <row r="32" spans="1:18" ht="12.95" customHeight="1" x14ac:dyDescent="0.2">
      <c r="A32" s="35" t="s">
        <v>50</v>
      </c>
      <c r="B32" s="36" t="s">
        <v>43</v>
      </c>
      <c r="C32" s="37">
        <v>59091.133199999997</v>
      </c>
      <c r="D32" s="37" t="s">
        <v>49</v>
      </c>
      <c r="E32">
        <f>+(C32-C$7)/C$8</f>
        <v>14776.928612507962</v>
      </c>
      <c r="F32">
        <f>ROUND(2*E32,0)/2</f>
        <v>14777</v>
      </c>
      <c r="G32">
        <f>+C32-(C$7+F32*C$8)</f>
        <v>-3.489488000923302E-2</v>
      </c>
      <c r="K32">
        <f>+G32</f>
        <v>-3.489488000923302E-2</v>
      </c>
      <c r="O32">
        <f ca="1">+C$11+C$12*$F32</f>
        <v>-3.5312084293635956E-2</v>
      </c>
      <c r="Q32" s="2">
        <f>+C32-15018.5</f>
        <v>44072.633199999997</v>
      </c>
    </row>
    <row r="33" spans="1:17" ht="12.95" customHeight="1" x14ac:dyDescent="0.2">
      <c r="A33" s="35" t="s">
        <v>50</v>
      </c>
      <c r="B33" s="36" t="s">
        <v>43</v>
      </c>
      <c r="C33" s="37">
        <v>59092.1086</v>
      </c>
      <c r="D33" s="37" t="s">
        <v>47</v>
      </c>
      <c r="E33">
        <f>+(C33-C$7)/C$8</f>
        <v>14778.9240731521</v>
      </c>
      <c r="F33">
        <f>ROUND(2*E33,0)/2</f>
        <v>14779</v>
      </c>
      <c r="G33">
        <f>+C33-(C$7+F33*C$8)</f>
        <v>-3.711376000137534E-2</v>
      </c>
      <c r="K33">
        <f>+G33</f>
        <v>-3.711376000137534E-2</v>
      </c>
      <c r="O33">
        <f ca="1">+C$11+C$12*$F33</f>
        <v>-3.5317696753859595E-2</v>
      </c>
      <c r="Q33" s="2">
        <f>+C33-15018.5</f>
        <v>44073.6086</v>
      </c>
    </row>
    <row r="34" spans="1:17" ht="12.95" customHeight="1" x14ac:dyDescent="0.2">
      <c r="A34" s="35" t="s">
        <v>50</v>
      </c>
      <c r="B34" s="36" t="s">
        <v>43</v>
      </c>
      <c r="C34" s="37">
        <v>59092.109499999999</v>
      </c>
      <c r="D34" s="37" t="s">
        <v>49</v>
      </c>
      <c r="E34">
        <f>+(C34-C$7)/C$8</f>
        <v>14778.925914360403</v>
      </c>
      <c r="F34">
        <f>ROUND(2*E34,0)/2</f>
        <v>14779</v>
      </c>
      <c r="G34">
        <f>+C34-(C$7+F34*C$8)</f>
        <v>-3.6213760002283379E-2</v>
      </c>
      <c r="K34">
        <f>+G34</f>
        <v>-3.6213760002283379E-2</v>
      </c>
      <c r="O34">
        <f ca="1">+C$11+C$12*$F34</f>
        <v>-3.5317696753859595E-2</v>
      </c>
      <c r="Q34" s="2">
        <f>+C34-15018.5</f>
        <v>44073.609499999999</v>
      </c>
    </row>
    <row r="35" spans="1:17" ht="12.95" customHeight="1" x14ac:dyDescent="0.2">
      <c r="A35" s="35" t="s">
        <v>50</v>
      </c>
      <c r="B35" s="36" t="s">
        <v>43</v>
      </c>
      <c r="C35" s="37">
        <v>59092.109499999999</v>
      </c>
      <c r="D35" s="37" t="s">
        <v>46</v>
      </c>
      <c r="E35">
        <f>+(C35-C$7)/C$8</f>
        <v>14778.925914360403</v>
      </c>
      <c r="F35">
        <f>ROUND(2*E35,0)/2</f>
        <v>14779</v>
      </c>
      <c r="G35">
        <f>+C35-(C$7+F35*C$8)</f>
        <v>-3.6213760002283379E-2</v>
      </c>
      <c r="K35">
        <f>+G35</f>
        <v>-3.6213760002283379E-2</v>
      </c>
      <c r="O35">
        <f ca="1">+C$11+C$12*$F35</f>
        <v>-3.5317696753859595E-2</v>
      </c>
      <c r="Q35" s="2">
        <f>+C35-15018.5</f>
        <v>44073.609499999999</v>
      </c>
    </row>
    <row r="36" spans="1:17" ht="12.95" customHeight="1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34" name="Range1"/>
  </protectedRanges>
  <sortState xmlns:xlrd2="http://schemas.microsoft.com/office/spreadsheetml/2017/richdata2" ref="A21:V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2024-07-16T05:01:58Z</dcterms:modified>
</cp:coreProperties>
</file>